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'2025'!$A$1:$AA$128</definedName>
  </definedNames>
  <calcPr calcId="162913"/>
</workbook>
</file>

<file path=xl/calcChain.xml><?xml version="1.0" encoding="utf-8"?>
<calcChain xmlns="http://schemas.openxmlformats.org/spreadsheetml/2006/main">
  <c r="Q99" i="23" l="1"/>
  <c r="P99" i="23"/>
  <c r="O99" i="23"/>
  <c r="N99" i="23"/>
  <c r="M99" i="23"/>
  <c r="L99" i="23"/>
  <c r="K99" i="23"/>
  <c r="J99" i="23"/>
  <c r="I99" i="23"/>
  <c r="H99" i="23"/>
  <c r="G99" i="23"/>
  <c r="Q93" i="23"/>
  <c r="Q92" i="23" s="1"/>
  <c r="P92" i="23"/>
  <c r="O92" i="23"/>
  <c r="N92" i="23"/>
  <c r="M92" i="23"/>
  <c r="L92" i="23"/>
  <c r="K92" i="23"/>
  <c r="J92" i="23"/>
  <c r="I92" i="23"/>
  <c r="H92" i="23"/>
  <c r="G92" i="23"/>
  <c r="I81" i="23"/>
  <c r="Q73" i="23"/>
  <c r="P73" i="23"/>
  <c r="O73" i="23"/>
  <c r="N73" i="23"/>
  <c r="M73" i="23"/>
  <c r="L73" i="23"/>
  <c r="K73" i="23"/>
  <c r="J73" i="23"/>
  <c r="I73" i="23"/>
  <c r="H73" i="23"/>
  <c r="G73" i="23"/>
  <c r="Q37" i="23"/>
  <c r="P37" i="23"/>
  <c r="O37" i="23"/>
  <c r="N37" i="23"/>
  <c r="M37" i="23"/>
  <c r="L37" i="23"/>
  <c r="K37" i="23"/>
  <c r="J37" i="23"/>
  <c r="I37" i="23"/>
  <c r="H37" i="23"/>
  <c r="G37" i="23"/>
  <c r="Q22" i="23"/>
  <c r="P22" i="23"/>
  <c r="O22" i="23"/>
  <c r="N22" i="23"/>
  <c r="M22" i="23"/>
  <c r="L22" i="23"/>
  <c r="K22" i="23"/>
  <c r="J22" i="23"/>
  <c r="I22" i="23"/>
  <c r="H22" i="23"/>
  <c r="G22" i="23"/>
  <c r="Q18" i="23"/>
  <c r="P18" i="23"/>
  <c r="O18" i="23"/>
  <c r="N18" i="23"/>
  <c r="M18" i="23"/>
  <c r="L18" i="23"/>
  <c r="K18" i="23"/>
  <c r="J18" i="23"/>
  <c r="I18" i="23"/>
  <c r="H18" i="23"/>
  <c r="G18" i="23"/>
  <c r="Q15" i="23"/>
  <c r="Q14" i="23" s="1"/>
  <c r="P15" i="23"/>
  <c r="P14" i="23" s="1"/>
  <c r="O15" i="23"/>
  <c r="O14" i="23" s="1"/>
  <c r="N15" i="23"/>
  <c r="M15" i="23"/>
  <c r="M14" i="23" s="1"/>
  <c r="L15" i="23"/>
  <c r="K15" i="23"/>
  <c r="K14" i="23" s="1"/>
  <c r="J15" i="23"/>
  <c r="J14" i="23" s="1"/>
  <c r="I15" i="23"/>
  <c r="I14" i="23" s="1"/>
  <c r="H15" i="23"/>
  <c r="G15" i="23"/>
  <c r="G14" i="23" s="1"/>
  <c r="N14" i="23"/>
  <c r="L14" i="23"/>
  <c r="H14" i="23"/>
  <c r="Q9" i="23"/>
  <c r="P9" i="23"/>
  <c r="O9" i="23"/>
  <c r="N9" i="23"/>
  <c r="M9" i="23"/>
  <c r="L9" i="23"/>
  <c r="K9" i="23"/>
  <c r="J9" i="23"/>
  <c r="I9" i="23"/>
  <c r="H9" i="23"/>
  <c r="G9" i="23"/>
  <c r="Z77" i="23" l="1"/>
  <c r="Z66" i="23"/>
  <c r="U103" i="23" l="1"/>
  <c r="U102" i="23"/>
  <c r="U101" i="23"/>
  <c r="U100" i="23"/>
  <c r="U98" i="23"/>
  <c r="U96" i="23"/>
  <c r="U93" i="23"/>
  <c r="U50" i="23"/>
  <c r="U49" i="23"/>
  <c r="U48" i="23"/>
  <c r="U47" i="23"/>
  <c r="U46" i="23"/>
  <c r="U45" i="23"/>
  <c r="U44" i="23"/>
  <c r="U43" i="23"/>
  <c r="U42" i="23"/>
  <c r="U41" i="23"/>
  <c r="U40" i="23"/>
  <c r="U39" i="23"/>
  <c r="U38" i="23"/>
  <c r="U36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1" i="23"/>
  <c r="U20" i="23"/>
  <c r="U19" i="23"/>
  <c r="U17" i="23"/>
  <c r="U16" i="23"/>
  <c r="U13" i="23"/>
  <c r="U12" i="23"/>
  <c r="U11" i="23"/>
  <c r="U10" i="23"/>
  <c r="U8" i="23"/>
  <c r="U7" i="23"/>
  <c r="P125" i="23"/>
  <c r="P120" i="23"/>
  <c r="P111" i="23"/>
  <c r="P110" i="23" s="1"/>
  <c r="P109" i="23" s="1"/>
  <c r="P104" i="23"/>
  <c r="P87" i="23"/>
  <c r="P123" i="23" s="1"/>
  <c r="P85" i="23"/>
  <c r="P121" i="23" s="1"/>
  <c r="P88" i="23"/>
  <c r="P124" i="23" s="1"/>
  <c r="P122" i="23" l="1"/>
  <c r="P119" i="23" s="1"/>
  <c r="P115" i="23"/>
  <c r="P51" i="23"/>
  <c r="P117" i="23" s="1"/>
  <c r="P86" i="23"/>
  <c r="P82" i="23" s="1"/>
  <c r="E87" i="23"/>
  <c r="F52" i="23"/>
  <c r="X52" i="23" s="1"/>
  <c r="F42" i="23"/>
  <c r="F43" i="23"/>
  <c r="F44" i="23"/>
  <c r="F45" i="23"/>
  <c r="F46" i="23"/>
  <c r="F47" i="23"/>
  <c r="F48" i="23"/>
  <c r="F49" i="23"/>
  <c r="F53" i="23"/>
  <c r="S53" i="23" s="1"/>
  <c r="F54" i="23"/>
  <c r="T54" i="23" s="1"/>
  <c r="F55" i="23"/>
  <c r="S55" i="23" s="1"/>
  <c r="F56" i="23"/>
  <c r="F57" i="23"/>
  <c r="F58" i="23"/>
  <c r="F59" i="23"/>
  <c r="F60" i="23"/>
  <c r="F61" i="23"/>
  <c r="F62" i="23"/>
  <c r="F63" i="23"/>
  <c r="F64" i="23"/>
  <c r="F65" i="23"/>
  <c r="F68" i="23"/>
  <c r="F69" i="23"/>
  <c r="Z69" i="23" s="1"/>
  <c r="F70" i="23"/>
  <c r="R87" i="23"/>
  <c r="Q87" i="23"/>
  <c r="U97" i="23"/>
  <c r="S54" i="23"/>
  <c r="U54" i="23"/>
  <c r="U55" i="23"/>
  <c r="U52" i="23"/>
  <c r="U53" i="23"/>
  <c r="A53" i="23"/>
  <c r="A54" i="23" s="1"/>
  <c r="O125" i="23"/>
  <c r="O120" i="23"/>
  <c r="O111" i="23"/>
  <c r="O110" i="23" s="1"/>
  <c r="O109" i="23" s="1"/>
  <c r="O104" i="23"/>
  <c r="O87" i="23"/>
  <c r="O123" i="23" s="1"/>
  <c r="O85" i="23"/>
  <c r="O121" i="23" s="1"/>
  <c r="O88" i="23"/>
  <c r="Y87" i="23"/>
  <c r="P90" i="23" l="1"/>
  <c r="Z53" i="23"/>
  <c r="V52" i="23"/>
  <c r="S52" i="23"/>
  <c r="P126" i="23"/>
  <c r="S42" i="23"/>
  <c r="T42" i="23"/>
  <c r="V54" i="23"/>
  <c r="V55" i="23"/>
  <c r="V53" i="23"/>
  <c r="X54" i="23"/>
  <c r="W54" i="23"/>
  <c r="O51" i="23"/>
  <c r="O117" i="23" s="1"/>
  <c r="O124" i="23"/>
  <c r="O122" i="23" s="1"/>
  <c r="O119" i="23" s="1"/>
  <c r="O86" i="23"/>
  <c r="O82" i="23" s="1"/>
  <c r="T52" i="23"/>
  <c r="W52" i="23"/>
  <c r="O115" i="23"/>
  <c r="O90" i="23" l="1"/>
  <c r="O126" i="23"/>
  <c r="R37" i="23"/>
  <c r="N125" i="23"/>
  <c r="N120" i="23"/>
  <c r="N111" i="23"/>
  <c r="N110" i="23" s="1"/>
  <c r="N109" i="23" s="1"/>
  <c r="N104" i="23"/>
  <c r="N87" i="23"/>
  <c r="N85" i="23"/>
  <c r="N121" i="23" s="1"/>
  <c r="N88" i="23"/>
  <c r="N123" i="23" l="1"/>
  <c r="N124" i="23"/>
  <c r="N122" i="23" s="1"/>
  <c r="N119" i="23" s="1"/>
  <c r="N86" i="23"/>
  <c r="N82" i="23" s="1"/>
  <c r="N115" i="23"/>
  <c r="N51" i="23"/>
  <c r="N117" i="23" s="1"/>
  <c r="N126" i="23" l="1"/>
  <c r="N90" i="23"/>
  <c r="E79" i="23"/>
  <c r="R73" i="23"/>
  <c r="M125" i="23" l="1"/>
  <c r="M120" i="23"/>
  <c r="M111" i="23"/>
  <c r="M110" i="23" s="1"/>
  <c r="M109" i="23" s="1"/>
  <c r="M104" i="23"/>
  <c r="M87" i="23"/>
  <c r="M85" i="23"/>
  <c r="M121" i="23" s="1"/>
  <c r="M88" i="23"/>
  <c r="M51" i="23" l="1"/>
  <c r="M117" i="23" s="1"/>
  <c r="M123" i="23"/>
  <c r="M115" i="23"/>
  <c r="M124" i="23"/>
  <c r="M122" i="23" s="1"/>
  <c r="M119" i="23" s="1"/>
  <c r="M86" i="23"/>
  <c r="M82" i="23" s="1"/>
  <c r="M90" i="23" l="1"/>
  <c r="M126" i="23"/>
  <c r="F108" i="23"/>
  <c r="F107" i="23"/>
  <c r="F106" i="23"/>
  <c r="F105" i="23"/>
  <c r="U105" i="23"/>
  <c r="R111" i="23"/>
  <c r="R110" i="23" s="1"/>
  <c r="R109" i="23" s="1"/>
  <c r="W105" i="23" l="1"/>
  <c r="T105" i="23"/>
  <c r="S105" i="23"/>
  <c r="Z105" i="23"/>
  <c r="V105" i="23"/>
  <c r="X105" i="23"/>
  <c r="Q111" i="23"/>
  <c r="L111" i="23"/>
  <c r="K111" i="23"/>
  <c r="J111" i="23"/>
  <c r="I111" i="23"/>
  <c r="H111" i="23"/>
  <c r="G111" i="23"/>
  <c r="E111" i="23"/>
  <c r="A106" i="23"/>
  <c r="AA70" i="23" l="1"/>
  <c r="Z70" i="23"/>
  <c r="AA68" i="23"/>
  <c r="Z68" i="23"/>
  <c r="U65" i="23"/>
  <c r="U64" i="23"/>
  <c r="U63" i="23"/>
  <c r="U62" i="23"/>
  <c r="AA64" i="23"/>
  <c r="AA65" i="23"/>
  <c r="V62" i="23" l="1"/>
  <c r="X62" i="23"/>
  <c r="W62" i="23"/>
  <c r="Z62" i="23"/>
  <c r="T62" i="23"/>
  <c r="S65" i="23"/>
  <c r="S62" i="23"/>
  <c r="Z63" i="23"/>
  <c r="S63" i="23"/>
  <c r="S64" i="23"/>
  <c r="AA63" i="23"/>
  <c r="V63" i="23"/>
  <c r="V64" i="23"/>
  <c r="V65" i="23"/>
  <c r="Z64" i="23"/>
  <c r="Z65" i="23"/>
  <c r="U72" i="23" l="1"/>
  <c r="U71" i="23"/>
  <c r="U61" i="23"/>
  <c r="U60" i="23"/>
  <c r="U59" i="23"/>
  <c r="U57" i="23"/>
  <c r="L125" i="23"/>
  <c r="L120" i="23"/>
  <c r="L110" i="23"/>
  <c r="L109" i="23" s="1"/>
  <c r="L104" i="23"/>
  <c r="L87" i="23"/>
  <c r="L85" i="23"/>
  <c r="L121" i="23" s="1"/>
  <c r="L88" i="23"/>
  <c r="L124" i="23" s="1"/>
  <c r="L51" i="23" l="1"/>
  <c r="L117" i="23" s="1"/>
  <c r="L86" i="23"/>
  <c r="L82" i="23" s="1"/>
  <c r="L123" i="23"/>
  <c r="L122" i="23" s="1"/>
  <c r="L119" i="23" s="1"/>
  <c r="L115" i="23"/>
  <c r="AA55" i="23"/>
  <c r="A55" i="23"/>
  <c r="A56" i="23" s="1"/>
  <c r="A57" i="23" s="1"/>
  <c r="A58" i="23" s="1"/>
  <c r="A59" i="23" s="1"/>
  <c r="L126" i="23" l="1"/>
  <c r="L90" i="23"/>
  <c r="Z55" i="23"/>
  <c r="F78" i="23"/>
  <c r="Z78" i="23" s="1"/>
  <c r="S78" i="23" l="1"/>
  <c r="U78" i="23"/>
  <c r="V78" i="23" s="1"/>
  <c r="AA54" i="23" l="1"/>
  <c r="Z54" i="23" l="1"/>
  <c r="K125" i="23" l="1"/>
  <c r="K120" i="23"/>
  <c r="K110" i="23"/>
  <c r="K109" i="23" s="1"/>
  <c r="K104" i="23"/>
  <c r="K87" i="23"/>
  <c r="K85" i="23"/>
  <c r="K121" i="23" s="1"/>
  <c r="K88" i="23"/>
  <c r="K123" i="23" l="1"/>
  <c r="K124" i="23"/>
  <c r="K86" i="23"/>
  <c r="K82" i="23" s="1"/>
  <c r="K115" i="23"/>
  <c r="K51" i="23"/>
  <c r="K122" i="23" l="1"/>
  <c r="K119" i="23" s="1"/>
  <c r="K117" i="23"/>
  <c r="K90" i="23"/>
  <c r="U75" i="23"/>
  <c r="U76" i="23"/>
  <c r="U79" i="23"/>
  <c r="U80" i="23"/>
  <c r="U81" i="23"/>
  <c r="K126" i="23" l="1"/>
  <c r="J125" i="23"/>
  <c r="J120" i="23"/>
  <c r="J110" i="23"/>
  <c r="J109" i="23" s="1"/>
  <c r="J104" i="23"/>
  <c r="J115" i="23" s="1"/>
  <c r="J87" i="23"/>
  <c r="J85" i="23"/>
  <c r="J121" i="23" s="1"/>
  <c r="J88" i="23"/>
  <c r="J51" i="23" l="1"/>
  <c r="J117" i="23" s="1"/>
  <c r="J86" i="23"/>
  <c r="J82" i="23" s="1"/>
  <c r="J124" i="23"/>
  <c r="J123" i="23"/>
  <c r="Q88" i="23"/>
  <c r="J122" i="23" l="1"/>
  <c r="J119" i="23" s="1"/>
  <c r="J126" i="23" s="1"/>
  <c r="J90" i="23"/>
  <c r="Y73" i="23"/>
  <c r="Y88" i="23" s="1"/>
  <c r="F80" i="23" l="1"/>
  <c r="AA80" i="23" s="1"/>
  <c r="F71" i="23"/>
  <c r="S71" i="23" l="1"/>
  <c r="X71" i="23"/>
  <c r="T80" i="23"/>
  <c r="S80" i="23"/>
  <c r="T71" i="23"/>
  <c r="X80" i="23"/>
  <c r="W80" i="23"/>
  <c r="V80" i="23"/>
  <c r="V71" i="23"/>
  <c r="AA71" i="23"/>
  <c r="Z71" i="23"/>
  <c r="W71" i="23"/>
  <c r="I125" i="23"/>
  <c r="I120" i="23"/>
  <c r="I110" i="23"/>
  <c r="I109" i="23" s="1"/>
  <c r="I104" i="23"/>
  <c r="I87" i="23"/>
  <c r="I85" i="23"/>
  <c r="I121" i="23" s="1"/>
  <c r="I88" i="23"/>
  <c r="I124" i="23" s="1"/>
  <c r="I51" i="23" l="1"/>
  <c r="I117" i="23" s="1"/>
  <c r="I123" i="23"/>
  <c r="I122" i="23" s="1"/>
  <c r="I119" i="23" s="1"/>
  <c r="I86" i="23"/>
  <c r="I82" i="23" s="1"/>
  <c r="I115" i="23"/>
  <c r="I126" i="23" l="1"/>
  <c r="I90" i="23"/>
  <c r="U85" i="23"/>
  <c r="Q85" i="23"/>
  <c r="F97" i="23"/>
  <c r="V97" i="23" s="1"/>
  <c r="S97" i="23" l="1"/>
  <c r="Z97" i="23"/>
  <c r="R85" i="23" l="1"/>
  <c r="H85" i="23"/>
  <c r="G85" i="23"/>
  <c r="E85" i="23"/>
  <c r="AA61" i="23"/>
  <c r="U73" i="23" l="1"/>
  <c r="S61" i="23"/>
  <c r="T61" i="23"/>
  <c r="V61" i="23"/>
  <c r="W61" i="23"/>
  <c r="X61" i="23"/>
  <c r="Z80" i="23"/>
  <c r="H125" i="23" l="1"/>
  <c r="H121" i="23"/>
  <c r="H120" i="23"/>
  <c r="H110" i="23"/>
  <c r="H109" i="23" s="1"/>
  <c r="H104" i="23"/>
  <c r="H87" i="23"/>
  <c r="H88" i="23"/>
  <c r="H123" i="23" l="1"/>
  <c r="H115" i="23"/>
  <c r="H51" i="23"/>
  <c r="H117" i="23" s="1"/>
  <c r="H86" i="23"/>
  <c r="H82" i="23" s="1"/>
  <c r="H124" i="23"/>
  <c r="H122" i="23" l="1"/>
  <c r="H119" i="23" s="1"/>
  <c r="H126" i="23" s="1"/>
  <c r="H90" i="23"/>
  <c r="F118" i="23"/>
  <c r="F114" i="23"/>
  <c r="F113" i="23"/>
  <c r="F112" i="23"/>
  <c r="Z107" i="23"/>
  <c r="Z106" i="23"/>
  <c r="F103" i="23"/>
  <c r="F102" i="23"/>
  <c r="F101" i="23"/>
  <c r="F100" i="23"/>
  <c r="F98" i="23"/>
  <c r="F96" i="23"/>
  <c r="F95" i="23"/>
  <c r="F94" i="23"/>
  <c r="F93" i="23"/>
  <c r="G87" i="23"/>
  <c r="F72" i="23"/>
  <c r="AA72" i="23" s="1"/>
  <c r="F7" i="23"/>
  <c r="X7" i="23" s="1"/>
  <c r="Y113" i="23"/>
  <c r="Y112" i="23"/>
  <c r="A107" i="23"/>
  <c r="A108" i="23" s="1"/>
  <c r="AA112" i="23" l="1"/>
  <c r="Y125" i="23"/>
  <c r="AA113" i="23"/>
  <c r="X100" i="23"/>
  <c r="T100" i="23"/>
  <c r="W100" i="23"/>
  <c r="AA101" i="23"/>
  <c r="T101" i="23"/>
  <c r="T98" i="23"/>
  <c r="AA98" i="23"/>
  <c r="Z72" i="23"/>
  <c r="V72" i="23"/>
  <c r="W72" i="23"/>
  <c r="W101" i="23"/>
  <c r="X101" i="23"/>
  <c r="T72" i="23"/>
  <c r="X72" i="23"/>
  <c r="Z95" i="23" l="1"/>
  <c r="Y85" i="23"/>
  <c r="Z61" i="23"/>
  <c r="F87" i="23" l="1"/>
  <c r="F85" i="23"/>
  <c r="F84" i="23"/>
  <c r="F83" i="23"/>
  <c r="F81" i="23"/>
  <c r="F79" i="23"/>
  <c r="AA79" i="23" s="1"/>
  <c r="F76" i="23"/>
  <c r="F75" i="23"/>
  <c r="F74" i="23"/>
  <c r="F67" i="23"/>
  <c r="X56" i="23"/>
  <c r="F50" i="23"/>
  <c r="AA49" i="23"/>
  <c r="T45" i="23"/>
  <c r="AA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AA8" i="23" s="1"/>
  <c r="Q120" i="23"/>
  <c r="Q121" i="23"/>
  <c r="Q125" i="23"/>
  <c r="Q110" i="23"/>
  <c r="Q109" i="23" s="1"/>
  <c r="Q104" i="23"/>
  <c r="Q86" i="23"/>
  <c r="Q82" i="23" s="1"/>
  <c r="AA30" i="23" l="1"/>
  <c r="X30" i="23"/>
  <c r="S30" i="23"/>
  <c r="W30" i="23"/>
  <c r="AA31" i="23"/>
  <c r="S31" i="23"/>
  <c r="T31" i="23"/>
  <c r="T46" i="23"/>
  <c r="AA46" i="23"/>
  <c r="T79" i="23"/>
  <c r="S79" i="23"/>
  <c r="T81" i="23"/>
  <c r="S81" i="23"/>
  <c r="T29" i="23"/>
  <c r="AA29" i="23"/>
  <c r="V59" i="23"/>
  <c r="W59" i="23"/>
  <c r="S59" i="23"/>
  <c r="T59" i="23"/>
  <c r="S75" i="23"/>
  <c r="T75" i="23"/>
  <c r="X42" i="23"/>
  <c r="W42" i="23"/>
  <c r="AA76" i="23"/>
  <c r="S76" i="23"/>
  <c r="T76" i="23"/>
  <c r="V79" i="23"/>
  <c r="W79" i="23"/>
  <c r="X79" i="23"/>
  <c r="X81" i="23"/>
  <c r="W81" i="23"/>
  <c r="V81" i="23"/>
  <c r="V60" i="23"/>
  <c r="W60" i="23"/>
  <c r="AA85" i="23"/>
  <c r="W85" i="23"/>
  <c r="AA74" i="23"/>
  <c r="S74" i="23"/>
  <c r="T74" i="23"/>
  <c r="AA75" i="23"/>
  <c r="AA81" i="23"/>
  <c r="Z85" i="23"/>
  <c r="X85" i="23"/>
  <c r="T85" i="23"/>
  <c r="S85" i="23"/>
  <c r="AA10" i="23"/>
  <c r="T10" i="23"/>
  <c r="AA13" i="23"/>
  <c r="T13" i="23"/>
  <c r="Q115" i="23"/>
  <c r="Q124" i="23"/>
  <c r="Q51" i="23"/>
  <c r="AA11" i="23"/>
  <c r="T11" i="23"/>
  <c r="Q123" i="23"/>
  <c r="Z42" i="23"/>
  <c r="V42" i="23"/>
  <c r="Q90" i="23" l="1"/>
  <c r="Q122" i="23"/>
  <c r="Q119" i="23" s="1"/>
  <c r="Q117" i="23"/>
  <c r="Z59" i="23"/>
  <c r="A60" i="23"/>
  <c r="A61" i="23" s="1"/>
  <c r="A62" i="23" s="1"/>
  <c r="A63" i="23" s="1"/>
  <c r="A64" i="23" s="1"/>
  <c r="A65" i="23" s="1"/>
  <c r="G125" i="23"/>
  <c r="F125" i="23" s="1"/>
  <c r="X57" i="23"/>
  <c r="A66" i="23" l="1"/>
  <c r="A67" i="23" s="1"/>
  <c r="A68" i="23" s="1"/>
  <c r="A69" i="23" s="1"/>
  <c r="A70" i="23" s="1"/>
  <c r="A71" i="23" s="1"/>
  <c r="A72" i="23" s="1"/>
  <c r="A73" i="23" s="1"/>
  <c r="V57" i="23"/>
  <c r="W57" i="23"/>
  <c r="Q126" i="23"/>
  <c r="Z79" i="23"/>
  <c r="X59" i="23"/>
  <c r="Z57" i="23"/>
  <c r="S60" i="23"/>
  <c r="T60" i="23"/>
  <c r="Z60" i="23"/>
  <c r="X60" i="23"/>
  <c r="T57" i="23"/>
  <c r="S57" i="23"/>
  <c r="E121" i="23"/>
  <c r="E120" i="23"/>
  <c r="E113" i="23"/>
  <c r="E125" i="23" s="1"/>
  <c r="E123" i="23"/>
  <c r="E99" i="23"/>
  <c r="E92" i="23"/>
  <c r="E104" i="23" s="1"/>
  <c r="E73" i="23"/>
  <c r="E88" i="23" s="1"/>
  <c r="E37" i="23"/>
  <c r="U37" i="23" s="1"/>
  <c r="E22" i="23"/>
  <c r="U22" i="23" s="1"/>
  <c r="E18" i="23"/>
  <c r="U18" i="23" s="1"/>
  <c r="E15" i="23"/>
  <c r="U15" i="23" s="1"/>
  <c r="E9" i="23"/>
  <c r="U9" i="23" s="1"/>
  <c r="E110" i="23" l="1"/>
  <c r="E109" i="23" s="1"/>
  <c r="E115" i="23" s="1"/>
  <c r="E14" i="23"/>
  <c r="U14" i="23" s="1"/>
  <c r="E86" i="23"/>
  <c r="E82" i="23" s="1"/>
  <c r="U51" i="23" l="1"/>
  <c r="E51" i="23"/>
  <c r="E124" i="23"/>
  <c r="E122" i="23" s="1"/>
  <c r="E119" i="23" s="1"/>
  <c r="Y111" i="23"/>
  <c r="Y99" i="23"/>
  <c r="Y92" i="23"/>
  <c r="Y104" i="23" s="1"/>
  <c r="Y37" i="23"/>
  <c r="Y22" i="23"/>
  <c r="Y18" i="23"/>
  <c r="Y15" i="23"/>
  <c r="Y9" i="23"/>
  <c r="Y110" i="23" l="1"/>
  <c r="E117" i="23"/>
  <c r="E126" i="23" s="1"/>
  <c r="E90" i="23"/>
  <c r="Y14" i="23"/>
  <c r="Y51" i="23" s="1"/>
  <c r="Y86" i="23"/>
  <c r="Y82" i="23" s="1"/>
  <c r="Z21" i="23"/>
  <c r="Y121" i="23"/>
  <c r="R121" i="23"/>
  <c r="G121" i="23"/>
  <c r="F121" i="23" s="1"/>
  <c r="D121" i="23"/>
  <c r="Y120" i="23"/>
  <c r="U120" i="23"/>
  <c r="R120" i="23"/>
  <c r="G120" i="23"/>
  <c r="F120" i="23" s="1"/>
  <c r="D120" i="23"/>
  <c r="D113" i="23"/>
  <c r="D125" i="23" s="1"/>
  <c r="D111" i="23"/>
  <c r="D110" i="23" s="1"/>
  <c r="U108" i="23"/>
  <c r="U106" i="23"/>
  <c r="U111" i="23" s="1"/>
  <c r="U110" i="23" s="1"/>
  <c r="S101" i="23"/>
  <c r="S100" i="23"/>
  <c r="R99" i="23"/>
  <c r="F99" i="23"/>
  <c r="D99" i="23"/>
  <c r="A99" i="23"/>
  <c r="S96" i="23"/>
  <c r="U92" i="23"/>
  <c r="U104" i="23" s="1"/>
  <c r="X93" i="23"/>
  <c r="R92" i="23"/>
  <c r="R104" i="23" s="1"/>
  <c r="R115" i="23" s="1"/>
  <c r="D92" i="23"/>
  <c r="D104" i="23" s="1"/>
  <c r="D87" i="23"/>
  <c r="V84" i="23"/>
  <c r="X75" i="23"/>
  <c r="U74" i="23"/>
  <c r="Z74" i="23"/>
  <c r="D73" i="23"/>
  <c r="D88" i="23" s="1"/>
  <c r="D124" i="23" s="1"/>
  <c r="X67" i="23"/>
  <c r="U56" i="23"/>
  <c r="U87" i="23" s="1"/>
  <c r="X50" i="23"/>
  <c r="X48" i="23"/>
  <c r="Z46" i="23"/>
  <c r="X44" i="23"/>
  <c r="A44" i="23"/>
  <c r="A45" i="23" s="1"/>
  <c r="A46" i="23" s="1"/>
  <c r="A47" i="23" s="1"/>
  <c r="A48" i="23" s="1"/>
  <c r="A49" i="23" s="1"/>
  <c r="A50" i="23" s="1"/>
  <c r="Z43" i="23"/>
  <c r="Z40" i="23"/>
  <c r="T39" i="23"/>
  <c r="F37" i="23"/>
  <c r="D37" i="23"/>
  <c r="X36" i="23"/>
  <c r="X32" i="23"/>
  <c r="Z31" i="23"/>
  <c r="Z30" i="23"/>
  <c r="S29" i="23"/>
  <c r="A29" i="23"/>
  <c r="A30" i="23" s="1"/>
  <c r="A31" i="23" s="1"/>
  <c r="A32" i="23" s="1"/>
  <c r="A33" i="23" s="1"/>
  <c r="A34" i="23" s="1"/>
  <c r="A35" i="23" s="1"/>
  <c r="A36" i="23" s="1"/>
  <c r="A37" i="23" s="1"/>
  <c r="X27" i="23"/>
  <c r="X26" i="23"/>
  <c r="Z24" i="23"/>
  <c r="Z23" i="23"/>
  <c r="R22" i="23"/>
  <c r="F22" i="23"/>
  <c r="Z19" i="23"/>
  <c r="R18" i="23"/>
  <c r="F18" i="23"/>
  <c r="D18" i="23"/>
  <c r="X17" i="23"/>
  <c r="T16" i="23"/>
  <c r="R15" i="23"/>
  <c r="F15" i="23"/>
  <c r="D15" i="23"/>
  <c r="X11" i="23"/>
  <c r="S10" i="23"/>
  <c r="R9" i="23"/>
  <c r="F9" i="23"/>
  <c r="D9" i="23"/>
  <c r="A8" i="23"/>
  <c r="C5" i="23"/>
  <c r="D5" i="23" s="1"/>
  <c r="E5" i="23" s="1"/>
  <c r="F5" i="23" s="1"/>
  <c r="G5" i="23" s="1"/>
  <c r="H5" i="23" s="1"/>
  <c r="I5" i="23" s="1"/>
  <c r="J5" i="23" s="1"/>
  <c r="Y109" i="23" l="1"/>
  <c r="K5" i="23"/>
  <c r="L5" i="23" s="1"/>
  <c r="G110" i="23"/>
  <c r="F110" i="23" s="1"/>
  <c r="AA110" i="23" s="1"/>
  <c r="F111" i="23"/>
  <c r="AA111" i="23" s="1"/>
  <c r="G88" i="23"/>
  <c r="G124" i="23" s="1"/>
  <c r="F124" i="23" s="1"/>
  <c r="F73" i="23"/>
  <c r="AA73" i="23" s="1"/>
  <c r="AA121" i="23"/>
  <c r="X121" i="23"/>
  <c r="T121" i="23"/>
  <c r="G104" i="23"/>
  <c r="F104" i="23" s="1"/>
  <c r="F92" i="23"/>
  <c r="T92" i="23" s="1"/>
  <c r="U113" i="23"/>
  <c r="U125" i="23" s="1"/>
  <c r="V125" i="23" s="1"/>
  <c r="X35" i="23"/>
  <c r="AA35" i="23"/>
  <c r="S21" i="23"/>
  <c r="V21" i="23"/>
  <c r="Z49" i="23"/>
  <c r="T49" i="23"/>
  <c r="AA33" i="23"/>
  <c r="T33" i="23"/>
  <c r="D109" i="23"/>
  <c r="D115" i="23" s="1"/>
  <c r="Y90" i="23"/>
  <c r="V34" i="23"/>
  <c r="V45" i="23"/>
  <c r="V46" i="23"/>
  <c r="X46" i="23"/>
  <c r="W48" i="23"/>
  <c r="Z50" i="23"/>
  <c r="D123" i="23"/>
  <c r="Z48" i="23"/>
  <c r="S18" i="23"/>
  <c r="W38" i="23"/>
  <c r="V41" i="23"/>
  <c r="W102" i="23"/>
  <c r="W12" i="23"/>
  <c r="W23" i="23"/>
  <c r="W25" i="23"/>
  <c r="T48" i="23"/>
  <c r="V50" i="23"/>
  <c r="V47" i="23"/>
  <c r="X98" i="23"/>
  <c r="U123" i="23"/>
  <c r="R14" i="23"/>
  <c r="R51" i="23" s="1"/>
  <c r="Z32" i="23"/>
  <c r="V33" i="23"/>
  <c r="Z29" i="23"/>
  <c r="S32" i="23"/>
  <c r="X33" i="23"/>
  <c r="Z39" i="23"/>
  <c r="T56" i="23"/>
  <c r="V75" i="23"/>
  <c r="X29" i="23"/>
  <c r="X39" i="23"/>
  <c r="W7" i="23"/>
  <c r="T32" i="23"/>
  <c r="W75" i="23"/>
  <c r="V96" i="23"/>
  <c r="T9" i="23"/>
  <c r="W11" i="23"/>
  <c r="W32" i="23"/>
  <c r="AA56" i="23"/>
  <c r="V98" i="23"/>
  <c r="W8" i="23"/>
  <c r="V13" i="23"/>
  <c r="D14" i="23"/>
  <c r="AA23" i="23"/>
  <c r="S46" i="23"/>
  <c r="S48" i="23"/>
  <c r="V112" i="23"/>
  <c r="T17" i="23"/>
  <c r="V20" i="23"/>
  <c r="X25" i="23"/>
  <c r="T43" i="23"/>
  <c r="W17" i="23"/>
  <c r="W31" i="23"/>
  <c r="W43" i="23"/>
  <c r="X102" i="23"/>
  <c r="X16" i="23"/>
  <c r="Z17" i="23"/>
  <c r="T24" i="23"/>
  <c r="X31" i="23"/>
  <c r="AA43" i="23"/>
  <c r="X12" i="23"/>
  <c r="Z16" i="23"/>
  <c r="AA17" i="23"/>
  <c r="Z18" i="23"/>
  <c r="AA24" i="23"/>
  <c r="AA32" i="23"/>
  <c r="G123" i="23"/>
  <c r="F123" i="23" s="1"/>
  <c r="S112" i="23"/>
  <c r="W37" i="23"/>
  <c r="T37" i="23"/>
  <c r="AA37" i="23"/>
  <c r="T27" i="23"/>
  <c r="T19" i="23"/>
  <c r="X23" i="23"/>
  <c r="V26" i="23"/>
  <c r="V48" i="23"/>
  <c r="W56" i="23"/>
  <c r="Z67" i="23"/>
  <c r="U99" i="23"/>
  <c r="W99" i="23" s="1"/>
  <c r="Z10" i="23"/>
  <c r="Z13" i="23"/>
  <c r="T18" i="23"/>
  <c r="W19" i="23"/>
  <c r="S23" i="23"/>
  <c r="V22" i="23"/>
  <c r="W26" i="23"/>
  <c r="V27" i="23"/>
  <c r="X41" i="23"/>
  <c r="V11" i="23"/>
  <c r="S17" i="23"/>
  <c r="X18" i="23"/>
  <c r="AA19" i="23"/>
  <c r="T23" i="23"/>
  <c r="Z27" i="23"/>
  <c r="V29" i="23"/>
  <c r="V31" i="23"/>
  <c r="W34" i="23"/>
  <c r="Z35" i="23"/>
  <c r="AA40" i="23"/>
  <c r="V44" i="23"/>
  <c r="AA48" i="23"/>
  <c r="S87" i="23"/>
  <c r="AA18" i="23"/>
  <c r="S27" i="23"/>
  <c r="V30" i="23"/>
  <c r="W33" i="23"/>
  <c r="S35" i="23"/>
  <c r="T41" i="23"/>
  <c r="V49" i="23"/>
  <c r="X20" i="23"/>
  <c r="T35" i="23"/>
  <c r="Z36" i="23"/>
  <c r="X38" i="23"/>
  <c r="W49" i="23"/>
  <c r="V56" i="23"/>
  <c r="AA27" i="23"/>
  <c r="S13" i="23"/>
  <c r="T40" i="23"/>
  <c r="V43" i="23"/>
  <c r="V10" i="23"/>
  <c r="W27" i="23"/>
  <c r="W35" i="23"/>
  <c r="W41" i="23"/>
  <c r="X49" i="23"/>
  <c r="X8" i="23"/>
  <c r="V35" i="23"/>
  <c r="S39" i="23"/>
  <c r="W40" i="23"/>
  <c r="W45" i="23"/>
  <c r="V94" i="23"/>
  <c r="S106" i="23"/>
  <c r="Z8" i="23"/>
  <c r="Z20" i="23"/>
  <c r="AA28" i="23"/>
  <c r="T28" i="23"/>
  <c r="Z28" i="23"/>
  <c r="S28" i="23"/>
  <c r="Z38" i="23"/>
  <c r="V40" i="23"/>
  <c r="Z44" i="23"/>
  <c r="AA47" i="23"/>
  <c r="T8" i="23"/>
  <c r="S9" i="23"/>
  <c r="AA12" i="23"/>
  <c r="T12" i="23"/>
  <c r="Z12" i="23"/>
  <c r="S12" i="23"/>
  <c r="Z34" i="23"/>
  <c r="V36" i="23"/>
  <c r="Z45" i="23"/>
  <c r="AA67" i="23"/>
  <c r="X74" i="23"/>
  <c r="R123" i="23"/>
  <c r="R125" i="23"/>
  <c r="S125" i="23" s="1"/>
  <c r="S113" i="23"/>
  <c r="D122" i="23"/>
  <c r="D119" i="23" s="1"/>
  <c r="S7" i="23"/>
  <c r="Z7" i="23"/>
  <c r="S11" i="23"/>
  <c r="W16" i="23"/>
  <c r="V16" i="23"/>
  <c r="AA16" i="23"/>
  <c r="V17" i="23"/>
  <c r="V19" i="23"/>
  <c r="AA26" i="23"/>
  <c r="T26" i="23"/>
  <c r="Z26" i="23"/>
  <c r="W28" i="23"/>
  <c r="V32" i="23"/>
  <c r="S34" i="23"/>
  <c r="AA34" i="23"/>
  <c r="W36" i="23"/>
  <c r="V38" i="23"/>
  <c r="Z41" i="23"/>
  <c r="S45" i="23"/>
  <c r="AA45" i="23"/>
  <c r="W47" i="23"/>
  <c r="V76" i="23"/>
  <c r="Z76" i="23"/>
  <c r="W76" i="23"/>
  <c r="X76" i="23"/>
  <c r="AA9" i="23"/>
  <c r="Z9" i="23"/>
  <c r="AA44" i="23"/>
  <c r="T44" i="23"/>
  <c r="Z81" i="23"/>
  <c r="X10" i="23"/>
  <c r="W10" i="23"/>
  <c r="W18" i="23"/>
  <c r="T20" i="23"/>
  <c r="Z22" i="23"/>
  <c r="T22" i="23"/>
  <c r="S22" i="23"/>
  <c r="AA25" i="23"/>
  <c r="T25" i="23"/>
  <c r="Z25" i="23"/>
  <c r="S25" i="23"/>
  <c r="V28" i="23"/>
  <c r="S37" i="23"/>
  <c r="X37" i="23"/>
  <c r="W46" i="23"/>
  <c r="T7" i="23"/>
  <c r="AA7" i="23"/>
  <c r="V8" i="23"/>
  <c r="V12" i="23"/>
  <c r="S16" i="23"/>
  <c r="W20" i="23"/>
  <c r="AA22" i="23"/>
  <c r="V25" i="23"/>
  <c r="S26" i="23"/>
  <c r="X28" i="23"/>
  <c r="W29" i="23"/>
  <c r="T34" i="23"/>
  <c r="Z37" i="23"/>
  <c r="S41" i="23"/>
  <c r="AA41" i="23"/>
  <c r="W44" i="23"/>
  <c r="X47" i="23"/>
  <c r="D86" i="23"/>
  <c r="D82" i="23" s="1"/>
  <c r="S93" i="23"/>
  <c r="V93" i="23"/>
  <c r="T93" i="23"/>
  <c r="W93" i="23"/>
  <c r="G109" i="23"/>
  <c r="F109" i="23" s="1"/>
  <c r="AA36" i="23"/>
  <c r="T36" i="23"/>
  <c r="Z47" i="23"/>
  <c r="W74" i="23"/>
  <c r="X99" i="23"/>
  <c r="S99" i="23"/>
  <c r="V100" i="23"/>
  <c r="V103" i="23"/>
  <c r="S103" i="23"/>
  <c r="W103" i="23"/>
  <c r="X103" i="23"/>
  <c r="Z120" i="23"/>
  <c r="V120" i="23"/>
  <c r="S120" i="23"/>
  <c r="S36" i="23"/>
  <c r="S47" i="23"/>
  <c r="T103" i="23"/>
  <c r="S108" i="23"/>
  <c r="V108" i="23"/>
  <c r="S121" i="23"/>
  <c r="Z121" i="23"/>
  <c r="V7" i="23"/>
  <c r="X9" i="23"/>
  <c r="AA38" i="23"/>
  <c r="T38" i="23"/>
  <c r="S8" i="23"/>
  <c r="Z11" i="23"/>
  <c r="X13" i="23"/>
  <c r="W13" i="23"/>
  <c r="S20" i="23"/>
  <c r="AA20" i="23"/>
  <c r="D22" i="23"/>
  <c r="V23" i="23"/>
  <c r="X34" i="23"/>
  <c r="V37" i="23"/>
  <c r="S38" i="23"/>
  <c r="W39" i="23"/>
  <c r="V39" i="23"/>
  <c r="AA39" i="23"/>
  <c r="S44" i="23"/>
  <c r="X45" i="23"/>
  <c r="T47" i="23"/>
  <c r="S72" i="23"/>
  <c r="V74" i="23"/>
  <c r="S94" i="23"/>
  <c r="T99" i="23"/>
  <c r="V18" i="23"/>
  <c r="X19" i="23"/>
  <c r="X24" i="23"/>
  <c r="Z33" i="23"/>
  <c r="X40" i="23"/>
  <c r="X43" i="23"/>
  <c r="S50" i="23"/>
  <c r="W50" i="23"/>
  <c r="W96" i="23"/>
  <c r="S98" i="23"/>
  <c r="W98" i="23"/>
  <c r="S102" i="23"/>
  <c r="V102" i="23"/>
  <c r="T102" i="23"/>
  <c r="W9" i="23"/>
  <c r="S19" i="23"/>
  <c r="S24" i="23"/>
  <c r="S33" i="23"/>
  <c r="S40" i="23"/>
  <c r="S43" i="23"/>
  <c r="V101" i="23"/>
  <c r="S49" i="23"/>
  <c r="S56" i="23"/>
  <c r="Z56" i="23"/>
  <c r="Z75" i="23"/>
  <c r="X96" i="23"/>
  <c r="V106" i="23"/>
  <c r="T96" i="23"/>
  <c r="U109" i="23" l="1"/>
  <c r="M5" i="23"/>
  <c r="N5" i="23" s="1"/>
  <c r="AA109" i="23"/>
  <c r="Y115" i="23"/>
  <c r="X111" i="23"/>
  <c r="W111" i="23"/>
  <c r="X110" i="23"/>
  <c r="W110" i="23"/>
  <c r="W109" i="23"/>
  <c r="X109" i="23"/>
  <c r="V113" i="23"/>
  <c r="G86" i="23"/>
  <c r="F88" i="23"/>
  <c r="Z73" i="23"/>
  <c r="W92" i="23"/>
  <c r="F14" i="23"/>
  <c r="Z14" i="23" s="1"/>
  <c r="X92" i="23"/>
  <c r="V99" i="23"/>
  <c r="V87" i="23"/>
  <c r="D51" i="23"/>
  <c r="D117" i="23" s="1"/>
  <c r="X73" i="23"/>
  <c r="T73" i="23"/>
  <c r="V92" i="23"/>
  <c r="S73" i="23"/>
  <c r="S92" i="23"/>
  <c r="G51" i="23"/>
  <c r="V9" i="23"/>
  <c r="X22" i="23"/>
  <c r="V111" i="23"/>
  <c r="S111" i="23"/>
  <c r="W22" i="23"/>
  <c r="W73" i="23"/>
  <c r="V73" i="23"/>
  <c r="W87" i="23"/>
  <c r="R117" i="23"/>
  <c r="T87" i="23"/>
  <c r="Z87" i="23"/>
  <c r="G115" i="23"/>
  <c r="F115" i="23" s="1"/>
  <c r="X87" i="23"/>
  <c r="AA87" i="23"/>
  <c r="V123" i="23"/>
  <c r="S123" i="23"/>
  <c r="W123" i="23"/>
  <c r="X123" i="23"/>
  <c r="T123" i="23"/>
  <c r="X124" i="23"/>
  <c r="S110" i="23"/>
  <c r="V110" i="23"/>
  <c r="W24" i="23"/>
  <c r="V24" i="23"/>
  <c r="G122" i="23"/>
  <c r="F122" i="23" s="1"/>
  <c r="AA15" i="23"/>
  <c r="Z15" i="23"/>
  <c r="T15" i="23"/>
  <c r="X15" i="23"/>
  <c r="S15" i="23"/>
  <c r="V15" i="23"/>
  <c r="W15" i="23"/>
  <c r="S109" i="23"/>
  <c r="V109" i="23"/>
  <c r="X104" i="23"/>
  <c r="V104" i="23"/>
  <c r="W104" i="23"/>
  <c r="T104" i="23"/>
  <c r="S104" i="23"/>
  <c r="U115" i="23" l="1"/>
  <c r="S5" i="23"/>
  <c r="T5" i="23" s="1"/>
  <c r="U5" i="23" s="1"/>
  <c r="V5" i="23" s="1"/>
  <c r="W5" i="23" s="1"/>
  <c r="Y5" i="23" s="1"/>
  <c r="Z5" i="23" s="1"/>
  <c r="AA5" i="23" s="1"/>
  <c r="O5" i="23"/>
  <c r="P5" i="23" s="1"/>
  <c r="Q5" i="23" s="1"/>
  <c r="Z88" i="23"/>
  <c r="X88" i="23"/>
  <c r="AA88" i="23"/>
  <c r="G82" i="23"/>
  <c r="F82" i="23" s="1"/>
  <c r="F86" i="23"/>
  <c r="X86" i="23" s="1"/>
  <c r="V85" i="23"/>
  <c r="U121" i="23"/>
  <c r="X14" i="23"/>
  <c r="S14" i="23"/>
  <c r="AA14" i="23"/>
  <c r="W14" i="23"/>
  <c r="V14" i="23"/>
  <c r="T14" i="23"/>
  <c r="F51" i="23"/>
  <c r="D90" i="23"/>
  <c r="D126" i="23"/>
  <c r="G117" i="23"/>
  <c r="F117" i="23" s="1"/>
  <c r="U117" i="23"/>
  <c r="U129" i="23"/>
  <c r="G119" i="23"/>
  <c r="F119" i="23" s="1"/>
  <c r="T115" i="23"/>
  <c r="W115" i="23"/>
  <c r="V115" i="23"/>
  <c r="S115" i="23"/>
  <c r="X115" i="23"/>
  <c r="G90" i="23" l="1"/>
  <c r="F90" i="23" s="1"/>
  <c r="AA86" i="23"/>
  <c r="Z86" i="23"/>
  <c r="V121" i="23"/>
  <c r="W121" i="23"/>
  <c r="W51" i="23"/>
  <c r="T51" i="23"/>
  <c r="S51" i="23"/>
  <c r="X51" i="23"/>
  <c r="AA51" i="23"/>
  <c r="Z51" i="23"/>
  <c r="V51" i="23"/>
  <c r="X117" i="23"/>
  <c r="G126" i="23"/>
  <c r="F126" i="23" s="1"/>
  <c r="AA82" i="23"/>
  <c r="Z82" i="23"/>
  <c r="X82" i="23"/>
  <c r="X122" i="23"/>
  <c r="W117" i="23" l="1"/>
  <c r="V117" i="23"/>
  <c r="S117" i="23"/>
  <c r="T117" i="23"/>
  <c r="X90" i="23"/>
  <c r="AA90" i="23"/>
  <c r="Z90" i="23"/>
  <c r="X119" i="23"/>
  <c r="X126" i="23" l="1"/>
  <c r="AA102" i="23" l="1"/>
  <c r="AA104" i="23"/>
  <c r="AA92" i="23"/>
  <c r="AA100" i="23"/>
  <c r="AA103" i="23"/>
  <c r="AA99" i="23"/>
  <c r="Z92" i="23"/>
  <c r="Z100" i="23"/>
  <c r="Y117" i="23"/>
  <c r="AA115" i="23"/>
  <c r="Z103" i="23"/>
  <c r="AA93" i="23"/>
  <c r="Z98" i="23"/>
  <c r="Z101" i="23"/>
  <c r="AA96" i="23"/>
  <c r="Y124" i="23"/>
  <c r="AA124" i="23" s="1"/>
  <c r="Z96" i="23"/>
  <c r="AA94" i="23"/>
  <c r="Z112" i="23"/>
  <c r="Z111" i="23"/>
  <c r="Y123" i="23"/>
  <c r="AA123" i="23" s="1"/>
  <c r="Z94" i="23"/>
  <c r="Z102" i="23"/>
  <c r="Z113" i="23"/>
  <c r="Z125" i="23"/>
  <c r="Z115" i="23"/>
  <c r="Z93" i="23"/>
  <c r="Z110" i="23"/>
  <c r="Z104" i="23"/>
  <c r="Z99" i="23"/>
  <c r="Z109" i="23"/>
  <c r="Z108" i="23"/>
  <c r="Y122" i="23" l="1"/>
  <c r="Z123" i="23"/>
  <c r="AA117" i="23"/>
  <c r="Z117" i="23"/>
  <c r="Z124" i="23"/>
  <c r="Z122" i="23" l="1"/>
  <c r="Y119" i="23"/>
  <c r="Y126" i="23" s="1"/>
  <c r="Z126" i="23" s="1"/>
  <c r="AA122" i="23"/>
  <c r="Z119" i="23" l="1"/>
  <c r="AA126" i="23"/>
  <c r="AA119" i="23"/>
  <c r="T67" i="23" l="1"/>
  <c r="R88" i="23"/>
  <c r="R86" i="23" s="1"/>
  <c r="S67" i="23"/>
  <c r="U67" i="23"/>
  <c r="U88" i="23" s="1"/>
  <c r="W88" i="23" s="1"/>
  <c r="W67" i="23" l="1"/>
  <c r="V67" i="23"/>
  <c r="U124" i="23"/>
  <c r="W124" i="23" s="1"/>
  <c r="U86" i="23"/>
  <c r="U82" i="23" s="1"/>
  <c r="U90" i="23" s="1"/>
  <c r="V88" i="23"/>
  <c r="S86" i="23"/>
  <c r="R82" i="23"/>
  <c r="T86" i="23"/>
  <c r="T88" i="23"/>
  <c r="S88" i="23"/>
  <c r="R124" i="23"/>
  <c r="V124" i="23" l="1"/>
  <c r="V86" i="23"/>
  <c r="W82" i="23"/>
  <c r="U122" i="23"/>
  <c r="U119" i="23" s="1"/>
  <c r="V119" i="23" s="1"/>
  <c r="W86" i="23"/>
  <c r="V82" i="23"/>
  <c r="T124" i="23"/>
  <c r="R122" i="23"/>
  <c r="S124" i="23"/>
  <c r="R90" i="23"/>
  <c r="S82" i="23"/>
  <c r="T82" i="23"/>
  <c r="W90" i="23"/>
  <c r="V90" i="23"/>
  <c r="U126" i="23" l="1"/>
  <c r="V126" i="23" s="1"/>
  <c r="V122" i="23"/>
  <c r="W122" i="23"/>
  <c r="W119" i="23"/>
  <c r="S90" i="23"/>
  <c r="T90" i="23"/>
  <c r="R119" i="23"/>
  <c r="S122" i="23"/>
  <c r="T122" i="23"/>
  <c r="W126" i="23" l="1"/>
  <c r="S119" i="23"/>
  <c r="T119" i="23"/>
  <c r="R126" i="23"/>
  <c r="S126" i="23" l="1"/>
  <c r="T126" i="23"/>
</calcChain>
</file>

<file path=xl/sharedStrings.xml><?xml version="1.0" encoding="utf-8"?>
<sst xmlns="http://schemas.openxmlformats.org/spreadsheetml/2006/main" count="253" uniqueCount="234">
  <si>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</si>
  <si>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</si>
  <si>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</si>
  <si>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</si>
  <si>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</si>
  <si>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</si>
  <si>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</si>
  <si>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</si>
  <si>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</si>
  <si>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</si>
  <si>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</si>
  <si>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</si>
  <si>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</si>
  <si>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</si>
  <si>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</si>
  <si>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</si>
  <si>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</si>
  <si>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</si>
  <si>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</si>
  <si>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</si>
  <si>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</si>
  <si>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</si>
  <si>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</si>
  <si>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</si>
  <si>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</si>
  <si>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</si>
  <si>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</si>
  <si>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</si>
  <si>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</si>
  <si>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</si>
  <si>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</si>
  <si>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</si>
  <si>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</si>
  <si>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</si>
  <si>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</si>
  <si>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</si>
  <si>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</si>
  <si>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</si>
  <si>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</si>
  <si>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</si>
  <si>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</si>
  <si>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</si>
  <si>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</si>
  <si>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</si>
  <si>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</si>
  <si>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</si>
  <si>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</si>
  <si>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</si>
  <si>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</si>
  <si>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</si>
  <si>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</si>
  <si>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</si>
  <si>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</si>
  <si>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</si>
  <si>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</si>
  <si>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</si>
  <si>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</si>
  <si>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</si>
  <si>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</si>
  <si>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</si>
  <si>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</si>
  <si>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</si>
  <si>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</si>
  <si>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</si>
  <si>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</si>
  <si>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</si>
  <si>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</si>
  <si>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</si>
  <si>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</si>
  <si>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</si>
  <si>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</si>
  <si>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</si>
  <si>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</si>
  <si>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</si>
  <si>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</si>
  <si>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</si>
  <si>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</si>
  <si>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</si>
  <si>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</si>
  <si>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</si>
  <si>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</si>
  <si>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</si>
  <si>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</si>
  <si>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</si>
  <si>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</si>
  <si>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</si>
  <si>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</si>
  <si>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</si>
  <si>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</si>
  <si>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</si>
  <si>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</si>
  <si>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</si>
  <si>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</si>
  <si>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</si>
  <si>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</si>
  <si>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</si>
  <si>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</si>
  <si>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</si>
  <si>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</si>
  <si>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</si>
  <si>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</si>
  <si>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</si>
  <si>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</si>
  <si>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</si>
  <si>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</si>
  <si>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</si>
  <si>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</si>
  <si>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</si>
  <si>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</si>
  <si>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</si>
  <si>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</si>
  <si>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</si>
  <si>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</si>
  <si>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</si>
  <si>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</si>
  <si>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</si>
  <si>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</si>
  <si>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</si>
  <si>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</si>
  <si>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</si>
  <si>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</si>
  <si>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</si>
  <si>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</si>
  <si>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</si>
  <si>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</si>
  <si>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</si>
  <si>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</si>
  <si>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</si>
  <si>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</si>
  <si>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</si>
  <si>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</si>
  <si>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</si>
  <si>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</si>
  <si>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</si>
  <si>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</si>
  <si>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</si>
  <si>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</si>
  <si>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</si>
  <si>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</si>
  <si>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</si>
  <si>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</si>
  <si>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</si>
  <si>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</si>
  <si>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</si>
  <si>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</si>
  <si>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</si>
  <si>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</si>
  <si>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</si>
  <si>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</si>
  <si>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</si>
  <si>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</si>
  <si>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</si>
  <si>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</si>
  <si>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</si>
  <si>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</si>
  <si>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</si>
  <si>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</si>
  <si>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</si>
  <si>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</si>
  <si>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</si>
  <si>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</si>
  <si>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</si>
  <si>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</si>
  <si>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</si>
  <si>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</si>
  <si>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</si>
  <si>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</si>
  <si>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</si>
  <si>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</si>
  <si>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</si>
  <si>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</si>
  <si>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</si>
  <si>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</si>
  <si>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</si>
  <si>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</si>
  <si>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</si>
  <si>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</si>
  <si>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</si>
  <si>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</si>
  <si>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</si>
  <si>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</si>
  <si>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</si>
  <si>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</si>
  <si>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</si>
  <si>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</si>
  <si>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</si>
  <si>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квітень</t>
  </si>
  <si>
    <t>червень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</si>
  <si>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</si>
  <si>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</si>
  <si>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</si>
  <si>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</si>
  <si>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</si>
  <si>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</si>
  <si>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</si>
  <si>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41033800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</si>
  <si>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</si>
  <si>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</si>
  <si>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</si>
  <si>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</si>
  <si>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</si>
  <si>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</si>
  <si>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</si>
  <si>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17.1.</t>
  </si>
  <si>
    <t>17.2.</t>
  </si>
  <si>
    <t>17.3.</t>
  </si>
  <si>
    <t>17.4.</t>
  </si>
  <si>
    <t>17.5.</t>
  </si>
  <si>
    <t>17.6.</t>
  </si>
  <si>
    <t>серпень</t>
  </si>
  <si>
    <t>вересень</t>
  </si>
  <si>
    <t>Заступник директора департаменту - 
начальник відділу доходів бюджету</t>
  </si>
  <si>
    <t>Ірина ЛАРІНА</t>
  </si>
  <si>
    <t>жовтень</t>
  </si>
  <si>
    <t>Субвенція з державного бюджету місцевим бюджетам на
забезпечення харчуванням учнів початкових класів закладів
загальної середньої освіти</t>
  </si>
  <si>
    <t>41033300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</si>
  <si>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</si>
  <si>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41035600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</si>
  <si>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</si>
  <si>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</si>
  <si>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41031100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</si>
  <si>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</si>
  <si>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Надійшло за січень - листопад 2025р.</t>
  </si>
  <si>
    <t>листопад</t>
  </si>
  <si>
    <t>План на січень  - листопад 2025 року</t>
  </si>
  <si>
    <t>Відхилення надходжень до плану на  січень  - листопад 2025 року</t>
  </si>
  <si>
    <t>План на  січень  - листопад 2025р. (розрахунковий)</t>
  </si>
  <si>
    <t xml:space="preserve">Відхилення надходжень до плану на  січень  - листопад 2025 року (розрахунковий) </t>
  </si>
  <si>
    <t>Надійшло за  січень  - листопад 2024р.</t>
  </si>
  <si>
    <t>% виконання до бюджету на 2025р. (норма 91,7%)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</si>
  <si>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</si>
  <si>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</si>
  <si>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* на компенсаційні виплати за навчання учасників бойових дій та їхніх дітей</t>
  </si>
  <si>
    <t>Аналіз виконання бюджету Вінницької міської територіальної громади за січень - листопад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</si>
</sst>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3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58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0" fontId="4" fillId="0" borderId="0" xfId="1" applyFont="1" applyFill="1" applyBorder="1"/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0" xfId="1" applyFont="1" applyFill="1" applyBorder="1"/>
    <xf numFmtId="0" fontId="33" fillId="0" borderId="0" xfId="1" applyFont="1" applyFill="1" applyBorder="1"/>
    <xf numFmtId="0" fontId="29" fillId="0" borderId="0" xfId="0" applyFont="1" applyFill="1" applyBorder="1"/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9"/>
  <sheetViews>
    <sheetView showGridLines="0" showZeros="0" tabSelected="1" view="pageBreakPreview" zoomScale="60" zoomScaleNormal="75" workbookViewId="0">
      <pane xSplit="3" ySplit="4" topLeftCell="D113" activePane="bottomRight" state="frozen"/>
      <selection pane="topRight" activeCell="D1" sqref="D1"/>
      <selection pane="bottomLeft" activeCell="A5" sqref="A5"/>
      <selection pane="bottomRight" activeCell="F126" sqref="F126"/>
    </sheetView>
  </sheetViews>
  <sheetFormatPr defaultRowHeight="12.75" x14ac:dyDescent="0.2"/>
  <cols>
    <col min="1" max="1" width="12.28515625" style="17" customWidth="1"/>
    <col min="2" max="2" width="84.85546875" style="17" customWidth="1"/>
    <col min="3" max="3" width="16.140625" style="17" customWidth="1"/>
    <col min="4" max="5" width="24.140625" style="17" customWidth="1"/>
    <col min="6" max="6" width="24.85546875" style="2" customWidth="1"/>
    <col min="7" max="17" width="21.28515625" style="2" hidden="1" customWidth="1"/>
    <col min="18" max="18" width="25.28515625" style="2" customWidth="1"/>
    <col min="19" max="19" width="23.7109375" style="2" customWidth="1"/>
    <col min="20" max="20" width="14.85546875" style="2" bestFit="1" customWidth="1"/>
    <col min="21" max="21" width="25.140625" style="2" hidden="1" customWidth="1"/>
    <col min="22" max="22" width="24.5703125" style="2" hidden="1" customWidth="1"/>
    <col min="23" max="23" width="16.85546875" style="2" hidden="1" customWidth="1"/>
    <col min="24" max="24" width="15.28515625" style="2" customWidth="1"/>
    <col min="25" max="25" width="24.28515625" style="2" customWidth="1"/>
    <col min="26" max="26" width="23" style="1" customWidth="1"/>
    <col min="27" max="27" width="16.140625" style="2" customWidth="1"/>
    <col min="28" max="16384" width="9.140625" style="2"/>
  </cols>
  <sheetData>
    <row r="1" spans="1:27" ht="30" customHeight="1" x14ac:dyDescent="0.2">
      <c r="A1" s="148" t="s">
        <v>233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27" ht="18.75" x14ac:dyDescent="0.3">
      <c r="A2" s="20" t="s">
        <v>48</v>
      </c>
      <c r="B2" s="15"/>
      <c r="C2" s="1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4" t="s">
        <v>13</v>
      </c>
      <c r="AA2" s="4"/>
    </row>
    <row r="3" spans="1:27" s="43" customFormat="1" ht="15" customHeight="1" x14ac:dyDescent="0.25">
      <c r="A3" s="144" t="s">
        <v>0</v>
      </c>
      <c r="B3" s="145" t="s">
        <v>1</v>
      </c>
      <c r="C3" s="145" t="s">
        <v>2</v>
      </c>
      <c r="D3" s="146" t="s">
        <v>152</v>
      </c>
      <c r="E3" s="146" t="s">
        <v>153</v>
      </c>
      <c r="F3" s="146" t="s">
        <v>222</v>
      </c>
      <c r="G3" s="146" t="s">
        <v>60</v>
      </c>
      <c r="H3" s="146" t="s">
        <v>181</v>
      </c>
      <c r="I3" s="146" t="s">
        <v>170</v>
      </c>
      <c r="J3" s="146" t="s">
        <v>186</v>
      </c>
      <c r="K3" s="146" t="s">
        <v>185</v>
      </c>
      <c r="L3" s="146" t="s">
        <v>187</v>
      </c>
      <c r="M3" s="146" t="s">
        <v>196</v>
      </c>
      <c r="N3" s="146" t="s">
        <v>209</v>
      </c>
      <c r="O3" s="146" t="s">
        <v>210</v>
      </c>
      <c r="P3" s="146" t="s">
        <v>213</v>
      </c>
      <c r="Q3" s="146" t="s">
        <v>223</v>
      </c>
      <c r="R3" s="146" t="s">
        <v>224</v>
      </c>
      <c r="S3" s="146" t="s">
        <v>225</v>
      </c>
      <c r="T3" s="146" t="s">
        <v>3</v>
      </c>
      <c r="U3" s="146" t="s">
        <v>226</v>
      </c>
      <c r="V3" s="146" t="s">
        <v>227</v>
      </c>
      <c r="W3" s="146" t="s">
        <v>3</v>
      </c>
      <c r="X3" s="147" t="s">
        <v>229</v>
      </c>
      <c r="Y3" s="146" t="s">
        <v>228</v>
      </c>
      <c r="Z3" s="146" t="s">
        <v>151</v>
      </c>
      <c r="AA3" s="146" t="s">
        <v>3</v>
      </c>
    </row>
    <row r="4" spans="1:27" s="43" customFormat="1" ht="84.75" customHeight="1" x14ac:dyDescent="0.25">
      <c r="A4" s="144"/>
      <c r="B4" s="145"/>
      <c r="C4" s="145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7"/>
      <c r="Y4" s="146"/>
      <c r="Z4" s="146"/>
      <c r="AA4" s="146"/>
    </row>
    <row r="5" spans="1:27" s="46" customFormat="1" ht="20.25" x14ac:dyDescent="0.2">
      <c r="A5" s="44" t="s">
        <v>4</v>
      </c>
      <c r="B5" s="45" t="s">
        <v>5</v>
      </c>
      <c r="C5" s="45">
        <f>B5+1</f>
        <v>3</v>
      </c>
      <c r="D5" s="45">
        <f t="shared" ref="D5:W5" si="0">C5+1</f>
        <v>4</v>
      </c>
      <c r="E5" s="45">
        <f t="shared" si="0"/>
        <v>5</v>
      </c>
      <c r="F5" s="45">
        <f t="shared" si="0"/>
        <v>6</v>
      </c>
      <c r="G5" s="45">
        <f t="shared" si="0"/>
        <v>7</v>
      </c>
      <c r="H5" s="45">
        <f t="shared" si="0"/>
        <v>8</v>
      </c>
      <c r="I5" s="45">
        <f t="shared" si="0"/>
        <v>9</v>
      </c>
      <c r="J5" s="45">
        <f t="shared" si="0"/>
        <v>10</v>
      </c>
      <c r="K5" s="45">
        <f t="shared" ref="K5" si="1">J5+1</f>
        <v>11</v>
      </c>
      <c r="L5" s="45">
        <f t="shared" ref="L5" si="2">K5+1</f>
        <v>12</v>
      </c>
      <c r="M5" s="45">
        <f t="shared" ref="M5" si="3">L5+1</f>
        <v>13</v>
      </c>
      <c r="N5" s="45">
        <f t="shared" ref="N5" si="4">M5+1</f>
        <v>14</v>
      </c>
      <c r="O5" s="45">
        <f t="shared" ref="O5" si="5">N5+1</f>
        <v>15</v>
      </c>
      <c r="P5" s="45">
        <f t="shared" ref="P5" si="6">O5+1</f>
        <v>16</v>
      </c>
      <c r="Q5" s="45">
        <f t="shared" ref="Q5" si="7">P5+1</f>
        <v>17</v>
      </c>
      <c r="R5" s="45">
        <v>7</v>
      </c>
      <c r="S5" s="45">
        <f t="shared" ref="S5" si="8">R5+1</f>
        <v>8</v>
      </c>
      <c r="T5" s="45">
        <f t="shared" si="0"/>
        <v>9</v>
      </c>
      <c r="U5" s="45">
        <f t="shared" si="0"/>
        <v>10</v>
      </c>
      <c r="V5" s="45">
        <f t="shared" si="0"/>
        <v>11</v>
      </c>
      <c r="W5" s="45">
        <f t="shared" si="0"/>
        <v>12</v>
      </c>
      <c r="X5" s="45">
        <v>10</v>
      </c>
      <c r="Y5" s="45">
        <f t="shared" ref="Y5:AA5" si="9">X5+1</f>
        <v>11</v>
      </c>
      <c r="Z5" s="45">
        <f t="shared" si="9"/>
        <v>12</v>
      </c>
      <c r="AA5" s="45">
        <f t="shared" si="9"/>
        <v>13</v>
      </c>
    </row>
    <row r="6" spans="1:27" s="47" customFormat="1" ht="19.5" customHeight="1" x14ac:dyDescent="0.2">
      <c r="A6" s="155" t="s">
        <v>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7"/>
    </row>
    <row r="7" spans="1:27" s="112" customFormat="1" ht="23.25" x14ac:dyDescent="0.25">
      <c r="A7" s="110">
        <v>1</v>
      </c>
      <c r="B7" s="50" t="s">
        <v>61</v>
      </c>
      <c r="C7" s="111" t="s">
        <v>14</v>
      </c>
      <c r="D7" s="124">
        <v>3642223.0580000002</v>
      </c>
      <c r="E7" s="124">
        <v>4177762.574</v>
      </c>
      <c r="F7" s="124">
        <f>SUM(G7:Q7)</f>
        <v>3613740.08</v>
      </c>
      <c r="G7" s="124">
        <v>264218.864</v>
      </c>
      <c r="H7" s="124">
        <v>305430.88500000001</v>
      </c>
      <c r="I7" s="124">
        <v>314460.21600000001</v>
      </c>
      <c r="J7" s="124">
        <v>335574.91800000001</v>
      </c>
      <c r="K7" s="124">
        <v>332989.89899999998</v>
      </c>
      <c r="L7" s="124">
        <v>354371.30499999999</v>
      </c>
      <c r="M7" s="124">
        <v>363362.413</v>
      </c>
      <c r="N7" s="124">
        <v>330736.83500000002</v>
      </c>
      <c r="O7" s="124">
        <v>330963.96899999998</v>
      </c>
      <c r="P7" s="124">
        <v>344096.16899999999</v>
      </c>
      <c r="Q7" s="124">
        <v>337534.60700000002</v>
      </c>
      <c r="R7" s="124">
        <v>3577279.3629999999</v>
      </c>
      <c r="S7" s="124">
        <f t="shared" ref="S7:S42" si="10">F7-R7</f>
        <v>36460.717000000179</v>
      </c>
      <c r="T7" s="129">
        <f>F7/R7*100</f>
        <v>101.01923035078322</v>
      </c>
      <c r="U7" s="124">
        <f>E7/12*11</f>
        <v>3829615.6928333337</v>
      </c>
      <c r="V7" s="124">
        <f t="shared" ref="V7:V38" si="11">F7-U7</f>
        <v>-215875.61283333367</v>
      </c>
      <c r="W7" s="129">
        <f t="shared" ref="W7:W20" si="12">F7/U7*100</f>
        <v>94.362995398276666</v>
      </c>
      <c r="X7" s="129">
        <f>F7/E7*100</f>
        <v>86.499412448420287</v>
      </c>
      <c r="Y7" s="124">
        <v>3012749.554</v>
      </c>
      <c r="Z7" s="125">
        <f t="shared" ref="Z7:Z38" si="13">F7-Y7</f>
        <v>600990.52600000007</v>
      </c>
      <c r="AA7" s="126">
        <f>F7/Y7*100</f>
        <v>119.94824047694475</v>
      </c>
    </row>
    <row r="8" spans="1:27" s="112" customFormat="1" ht="39" x14ac:dyDescent="0.25">
      <c r="A8" s="110">
        <f>A7+1</f>
        <v>2</v>
      </c>
      <c r="B8" s="50" t="s">
        <v>36</v>
      </c>
      <c r="C8" s="111" t="s">
        <v>16</v>
      </c>
      <c r="D8" s="124">
        <v>3786.3</v>
      </c>
      <c r="E8" s="124">
        <v>10313.299999999999</v>
      </c>
      <c r="F8" s="124">
        <f t="shared" ref="F8:F88" si="14">SUM(G8:Q8)</f>
        <v>10905.439</v>
      </c>
      <c r="G8" s="124">
        <v>4.7190000000000003</v>
      </c>
      <c r="H8" s="124">
        <v>650.22400000000005</v>
      </c>
      <c r="I8" s="124">
        <v>1210.106</v>
      </c>
      <c r="J8" s="124">
        <v>163.244</v>
      </c>
      <c r="K8" s="124">
        <v>1176.239</v>
      </c>
      <c r="L8" s="124">
        <v>1.2729999999999999</v>
      </c>
      <c r="M8" s="124">
        <v>25.309000000000001</v>
      </c>
      <c r="N8" s="124">
        <v>7045.7830000000004</v>
      </c>
      <c r="O8" s="124">
        <v>36.645000000000003</v>
      </c>
      <c r="P8" s="124">
        <v>57.667000000000002</v>
      </c>
      <c r="Q8" s="124">
        <v>534.23</v>
      </c>
      <c r="R8" s="124">
        <v>10313.299999999999</v>
      </c>
      <c r="S8" s="124">
        <f t="shared" si="10"/>
        <v>592.13900000000103</v>
      </c>
      <c r="T8" s="129">
        <f>F8/R8*100</f>
        <v>105.74150853751954</v>
      </c>
      <c r="U8" s="124">
        <f t="shared" ref="U8:U50" si="15">E8/12*11</f>
        <v>9453.8583333333336</v>
      </c>
      <c r="V8" s="124">
        <f t="shared" si="11"/>
        <v>1451.5806666666667</v>
      </c>
      <c r="W8" s="129">
        <f t="shared" si="12"/>
        <v>115.35437295002129</v>
      </c>
      <c r="X8" s="129">
        <f t="shared" ref="X8:X20" si="16">F8/E8*100</f>
        <v>105.74150853751954</v>
      </c>
      <c r="Y8" s="124">
        <v>6174.5260000000007</v>
      </c>
      <c r="Z8" s="125">
        <f t="shared" si="13"/>
        <v>4730.9129999999996</v>
      </c>
      <c r="AA8" s="126">
        <f>F8/Y8*100</f>
        <v>176.61985713559224</v>
      </c>
    </row>
    <row r="9" spans="1:27" s="112" customFormat="1" ht="39" x14ac:dyDescent="0.25">
      <c r="A9" s="110">
        <v>3</v>
      </c>
      <c r="B9" s="50" t="s">
        <v>94</v>
      </c>
      <c r="C9" s="111" t="s">
        <v>95</v>
      </c>
      <c r="D9" s="124">
        <f>SUM(D10:D13)</f>
        <v>216.8</v>
      </c>
      <c r="E9" s="124">
        <f>SUM(E10:E13)</f>
        <v>366.6</v>
      </c>
      <c r="F9" s="124">
        <f t="shared" si="14"/>
        <v>424.70600000000002</v>
      </c>
      <c r="G9" s="124">
        <f t="shared" ref="G9:Q9" si="17">SUM(G10:G13)</f>
        <v>152.92700000000002</v>
      </c>
      <c r="H9" s="124">
        <f t="shared" si="17"/>
        <v>52.497</v>
      </c>
      <c r="I9" s="124">
        <f t="shared" si="17"/>
        <v>3.3000000000000002E-2</v>
      </c>
      <c r="J9" s="124">
        <f t="shared" si="17"/>
        <v>1.375</v>
      </c>
      <c r="K9" s="124">
        <f t="shared" si="17"/>
        <v>34.506</v>
      </c>
      <c r="L9" s="124">
        <f t="shared" si="17"/>
        <v>0.183</v>
      </c>
      <c r="M9" s="124">
        <f t="shared" si="17"/>
        <v>1.728</v>
      </c>
      <c r="N9" s="124">
        <f t="shared" si="17"/>
        <v>66.021000000000001</v>
      </c>
      <c r="O9" s="124">
        <f t="shared" si="17"/>
        <v>4.2999999999999997E-2</v>
      </c>
      <c r="P9" s="124">
        <f t="shared" si="17"/>
        <v>3.2360000000000002</v>
      </c>
      <c r="Q9" s="124">
        <f t="shared" si="17"/>
        <v>112.157</v>
      </c>
      <c r="R9" s="124">
        <f t="shared" ref="G9:R9" si="18">SUM(R10:R13)</f>
        <v>365.4</v>
      </c>
      <c r="S9" s="124">
        <f t="shared" si="10"/>
        <v>59.30600000000004</v>
      </c>
      <c r="T9" s="129">
        <f>F9/R9*100</f>
        <v>116.2304324028462</v>
      </c>
      <c r="U9" s="124">
        <f t="shared" si="15"/>
        <v>336.05</v>
      </c>
      <c r="V9" s="124">
        <f t="shared" si="11"/>
        <v>88.656000000000006</v>
      </c>
      <c r="W9" s="129">
        <f t="shared" si="12"/>
        <v>126.38178842434162</v>
      </c>
      <c r="X9" s="129">
        <f t="shared" si="16"/>
        <v>115.84997272231314</v>
      </c>
      <c r="Y9" s="124">
        <f t="shared" ref="Y9" si="19">SUM(Y10:Y13)</f>
        <v>208.13</v>
      </c>
      <c r="Z9" s="125">
        <f t="shared" si="13"/>
        <v>216.57600000000002</v>
      </c>
      <c r="AA9" s="126">
        <f>F9/Y9*100</f>
        <v>204.05804064767216</v>
      </c>
    </row>
    <row r="10" spans="1:27" s="49" customFormat="1" ht="58.5" x14ac:dyDescent="0.25">
      <c r="A10" s="48" t="s">
        <v>96</v>
      </c>
      <c r="B10" s="92" t="s">
        <v>117</v>
      </c>
      <c r="C10" s="132" t="s">
        <v>118</v>
      </c>
      <c r="D10" s="113">
        <v>20</v>
      </c>
      <c r="E10" s="113">
        <v>20</v>
      </c>
      <c r="F10" s="113">
        <f t="shared" si="14"/>
        <v>22.247999999999998</v>
      </c>
      <c r="G10" s="113">
        <v>0</v>
      </c>
      <c r="H10" s="113">
        <v>3.5609999999999999</v>
      </c>
      <c r="I10" s="113">
        <v>0</v>
      </c>
      <c r="J10" s="113"/>
      <c r="K10" s="113">
        <v>3.37</v>
      </c>
      <c r="L10" s="113">
        <v>0</v>
      </c>
      <c r="M10" s="113">
        <v>0</v>
      </c>
      <c r="N10" s="113">
        <v>9.0879999999999992</v>
      </c>
      <c r="O10" s="113">
        <v>0</v>
      </c>
      <c r="P10" s="113">
        <v>0</v>
      </c>
      <c r="Q10" s="113">
        <v>6.2290000000000001</v>
      </c>
      <c r="R10" s="113">
        <v>20</v>
      </c>
      <c r="S10" s="113">
        <f t="shared" si="10"/>
        <v>2.2479999999999976</v>
      </c>
      <c r="T10" s="102">
        <f t="shared" ref="T10:T11" si="20">F10/R10*100</f>
        <v>111.23999999999998</v>
      </c>
      <c r="U10" s="113">
        <f t="shared" si="15"/>
        <v>18.333333333333336</v>
      </c>
      <c r="V10" s="113">
        <f t="shared" si="11"/>
        <v>3.9146666666666619</v>
      </c>
      <c r="W10" s="102">
        <f t="shared" si="12"/>
        <v>121.35272727272724</v>
      </c>
      <c r="X10" s="102">
        <f t="shared" si="16"/>
        <v>111.23999999999998</v>
      </c>
      <c r="Y10" s="113">
        <v>19.521999999999998</v>
      </c>
      <c r="Z10" s="72">
        <f t="shared" si="13"/>
        <v>2.7259999999999991</v>
      </c>
      <c r="AA10" s="127">
        <f t="shared" ref="AA10:AA11" si="21">F10/Y10*100</f>
        <v>113.96373322405491</v>
      </c>
    </row>
    <row r="11" spans="1:27" s="49" customFormat="1" ht="78" x14ac:dyDescent="0.25">
      <c r="A11" s="48" t="s">
        <v>97</v>
      </c>
      <c r="B11" s="92" t="s">
        <v>89</v>
      </c>
      <c r="C11" s="42" t="s">
        <v>90</v>
      </c>
      <c r="D11" s="113">
        <v>86</v>
      </c>
      <c r="E11" s="113">
        <v>86</v>
      </c>
      <c r="F11" s="113">
        <f t="shared" si="14"/>
        <v>102.666</v>
      </c>
      <c r="G11" s="113">
        <v>0</v>
      </c>
      <c r="H11" s="113">
        <v>23.032</v>
      </c>
      <c r="I11" s="113">
        <v>0</v>
      </c>
      <c r="J11" s="113"/>
      <c r="K11" s="113">
        <v>2.0710000000000002</v>
      </c>
      <c r="L11" s="113">
        <v>0</v>
      </c>
      <c r="M11" s="113">
        <v>0</v>
      </c>
      <c r="N11" s="113">
        <v>18.803000000000001</v>
      </c>
      <c r="O11" s="113">
        <v>0</v>
      </c>
      <c r="P11" s="113">
        <v>0</v>
      </c>
      <c r="Q11" s="113">
        <v>58.76</v>
      </c>
      <c r="R11" s="113">
        <v>86</v>
      </c>
      <c r="S11" s="113">
        <f t="shared" si="10"/>
        <v>16.665999999999997</v>
      </c>
      <c r="T11" s="102">
        <f t="shared" si="20"/>
        <v>119.37906976744186</v>
      </c>
      <c r="U11" s="113">
        <f t="shared" si="15"/>
        <v>78.833333333333343</v>
      </c>
      <c r="V11" s="113">
        <f t="shared" si="11"/>
        <v>23.832666666666654</v>
      </c>
      <c r="W11" s="102">
        <f t="shared" si="12"/>
        <v>130.23171247357291</v>
      </c>
      <c r="X11" s="102">
        <f t="shared" si="16"/>
        <v>119.37906976744186</v>
      </c>
      <c r="Y11" s="113">
        <v>82.823000000000008</v>
      </c>
      <c r="Z11" s="72">
        <f t="shared" si="13"/>
        <v>19.842999999999989</v>
      </c>
      <c r="AA11" s="127">
        <f t="shared" si="21"/>
        <v>123.95832075631164</v>
      </c>
    </row>
    <row r="12" spans="1:27" s="49" customFormat="1" ht="39" x14ac:dyDescent="0.25">
      <c r="A12" s="48" t="s">
        <v>98</v>
      </c>
      <c r="B12" s="92" t="s">
        <v>115</v>
      </c>
      <c r="C12" s="42" t="s">
        <v>93</v>
      </c>
      <c r="D12" s="113">
        <v>110</v>
      </c>
      <c r="E12" s="113">
        <v>110</v>
      </c>
      <c r="F12" s="113">
        <f t="shared" si="14"/>
        <v>136.50500000000002</v>
      </c>
      <c r="G12" s="113">
        <v>2.2400000000000002</v>
      </c>
      <c r="H12" s="113">
        <v>25.904</v>
      </c>
      <c r="I12" s="113">
        <v>3.3000000000000002E-2</v>
      </c>
      <c r="J12" s="113">
        <v>1.375</v>
      </c>
      <c r="K12" s="113">
        <v>29.065000000000001</v>
      </c>
      <c r="L12" s="113">
        <v>0.183</v>
      </c>
      <c r="M12" s="113">
        <v>1.728</v>
      </c>
      <c r="N12" s="113">
        <v>38.130000000000003</v>
      </c>
      <c r="O12" s="113">
        <v>4.2999999999999997E-2</v>
      </c>
      <c r="P12" s="113">
        <v>3.2360000000000002</v>
      </c>
      <c r="Q12" s="113">
        <v>34.567999999999998</v>
      </c>
      <c r="R12" s="113">
        <v>108.8</v>
      </c>
      <c r="S12" s="113">
        <f t="shared" si="10"/>
        <v>27.705000000000027</v>
      </c>
      <c r="T12" s="102">
        <f>F12/R12*100</f>
        <v>125.46415441176472</v>
      </c>
      <c r="U12" s="113">
        <f t="shared" si="15"/>
        <v>100.83333333333333</v>
      </c>
      <c r="V12" s="113">
        <f t="shared" si="11"/>
        <v>35.671666666666695</v>
      </c>
      <c r="W12" s="102">
        <f t="shared" si="12"/>
        <v>135.37685950413226</v>
      </c>
      <c r="X12" s="102">
        <f t="shared" si="16"/>
        <v>124.09545454545456</v>
      </c>
      <c r="Y12" s="113">
        <v>105.21600000000001</v>
      </c>
      <c r="Z12" s="72">
        <f t="shared" si="13"/>
        <v>31.289000000000016</v>
      </c>
      <c r="AA12" s="127">
        <f t="shared" ref="AA12:AA20" si="22">F12/Y12*100</f>
        <v>129.73787256690997</v>
      </c>
    </row>
    <row r="13" spans="1:27" s="49" customFormat="1" ht="39" x14ac:dyDescent="0.25">
      <c r="A13" s="48" t="s">
        <v>119</v>
      </c>
      <c r="B13" s="92" t="s">
        <v>114</v>
      </c>
      <c r="C13" s="42" t="s">
        <v>113</v>
      </c>
      <c r="D13" s="113">
        <v>0.8</v>
      </c>
      <c r="E13" s="113">
        <v>150.6</v>
      </c>
      <c r="F13" s="113">
        <f t="shared" si="14"/>
        <v>163.28700000000001</v>
      </c>
      <c r="G13" s="113">
        <v>150.68700000000001</v>
      </c>
      <c r="H13" s="113"/>
      <c r="I13" s="113">
        <v>0</v>
      </c>
      <c r="J13" s="113"/>
      <c r="K13" s="113"/>
      <c r="L13" s="113">
        <v>0</v>
      </c>
      <c r="M13" s="113">
        <v>0</v>
      </c>
      <c r="N13" s="113">
        <v>0</v>
      </c>
      <c r="O13" s="113">
        <v>0</v>
      </c>
      <c r="P13" s="113">
        <v>0</v>
      </c>
      <c r="Q13" s="113">
        <v>12.6</v>
      </c>
      <c r="R13" s="113">
        <v>150.6</v>
      </c>
      <c r="S13" s="113">
        <f t="shared" si="10"/>
        <v>12.687000000000012</v>
      </c>
      <c r="T13" s="102">
        <f>F13/R13*100</f>
        <v>108.42430278884463</v>
      </c>
      <c r="U13" s="113">
        <f t="shared" si="15"/>
        <v>138.04999999999998</v>
      </c>
      <c r="V13" s="113">
        <f t="shared" si="11"/>
        <v>25.237000000000023</v>
      </c>
      <c r="W13" s="102">
        <f t="shared" si="12"/>
        <v>118.28105758783052</v>
      </c>
      <c r="X13" s="102">
        <f t="shared" si="16"/>
        <v>108.42430278884463</v>
      </c>
      <c r="Y13" s="113">
        <v>0.56899999999999995</v>
      </c>
      <c r="Z13" s="72">
        <f t="shared" si="13"/>
        <v>162.71800000000002</v>
      </c>
      <c r="AA13" s="127">
        <f t="shared" si="22"/>
        <v>28697.188049209144</v>
      </c>
    </row>
    <row r="14" spans="1:27" s="112" customFormat="1" ht="23.25" x14ac:dyDescent="0.25">
      <c r="A14" s="110">
        <v>4</v>
      </c>
      <c r="B14" s="64" t="s">
        <v>80</v>
      </c>
      <c r="C14" s="60" t="s">
        <v>79</v>
      </c>
      <c r="D14" s="124">
        <f>D15+D18</f>
        <v>583000</v>
      </c>
      <c r="E14" s="124">
        <f>E15+E18</f>
        <v>618650</v>
      </c>
      <c r="F14" s="124">
        <f t="shared" si="14"/>
        <v>604541.24800000002</v>
      </c>
      <c r="G14" s="124">
        <f t="shared" ref="G14:Q14" si="23">G15+G18</f>
        <v>49167.966</v>
      </c>
      <c r="H14" s="124">
        <f t="shared" si="23"/>
        <v>41182.06</v>
      </c>
      <c r="I14" s="124">
        <f t="shared" si="23"/>
        <v>46596.260999999999</v>
      </c>
      <c r="J14" s="124">
        <f t="shared" si="23"/>
        <v>53360.893000000004</v>
      </c>
      <c r="K14" s="124">
        <f t="shared" si="23"/>
        <v>50516.673999999999</v>
      </c>
      <c r="L14" s="124">
        <f t="shared" si="23"/>
        <v>51334.233999999997</v>
      </c>
      <c r="M14" s="124">
        <f t="shared" si="23"/>
        <v>70027.027000000002</v>
      </c>
      <c r="N14" s="124">
        <f t="shared" si="23"/>
        <v>57168.698000000004</v>
      </c>
      <c r="O14" s="124">
        <f t="shared" si="23"/>
        <v>61207.668000000005</v>
      </c>
      <c r="P14" s="124">
        <f t="shared" si="23"/>
        <v>63636.885999999999</v>
      </c>
      <c r="Q14" s="124">
        <f t="shared" si="23"/>
        <v>60342.881000000001</v>
      </c>
      <c r="R14" s="124">
        <f t="shared" ref="G14:R14" si="24">R15+R18</f>
        <v>578855</v>
      </c>
      <c r="S14" s="124">
        <f t="shared" si="10"/>
        <v>25686.248000000021</v>
      </c>
      <c r="T14" s="129">
        <f t="shared" ref="T14:T20" si="25">F14/R14*100</f>
        <v>104.43742353439119</v>
      </c>
      <c r="U14" s="124">
        <f t="shared" si="15"/>
        <v>567095.83333333326</v>
      </c>
      <c r="V14" s="124">
        <f t="shared" si="11"/>
        <v>37445.414666666766</v>
      </c>
      <c r="W14" s="129">
        <f t="shared" si="12"/>
        <v>106.60301354121513</v>
      </c>
      <c r="X14" s="129">
        <f t="shared" si="16"/>
        <v>97.719429079447181</v>
      </c>
      <c r="Y14" s="124">
        <f t="shared" ref="Y14" si="26">Y15+Y18</f>
        <v>471250.47900000005</v>
      </c>
      <c r="Z14" s="125">
        <f t="shared" si="13"/>
        <v>133290.76899999997</v>
      </c>
      <c r="AA14" s="126">
        <f t="shared" si="22"/>
        <v>128.28448456600933</v>
      </c>
    </row>
    <row r="15" spans="1:27" s="49" customFormat="1" ht="39" x14ac:dyDescent="0.25">
      <c r="A15" s="48" t="s">
        <v>109</v>
      </c>
      <c r="B15" s="92" t="s">
        <v>142</v>
      </c>
      <c r="C15" s="141" t="s">
        <v>147</v>
      </c>
      <c r="D15" s="113">
        <f>SUM(D16:D17)</f>
        <v>215000</v>
      </c>
      <c r="E15" s="113">
        <f>SUM(E16:E17)</f>
        <v>233860</v>
      </c>
      <c r="F15" s="113">
        <f t="shared" si="14"/>
        <v>252355.81599999999</v>
      </c>
      <c r="G15" s="113">
        <f t="shared" ref="G15:Q15" si="27">SUM(G16:G17)</f>
        <v>17009.099999999999</v>
      </c>
      <c r="H15" s="113">
        <f t="shared" si="27"/>
        <v>16242.039999999999</v>
      </c>
      <c r="I15" s="113">
        <f t="shared" si="27"/>
        <v>20731.637999999999</v>
      </c>
      <c r="J15" s="113">
        <f t="shared" si="27"/>
        <v>20811.266000000003</v>
      </c>
      <c r="K15" s="113">
        <f t="shared" si="27"/>
        <v>22308.093000000001</v>
      </c>
      <c r="L15" s="113">
        <f t="shared" si="27"/>
        <v>22007.01</v>
      </c>
      <c r="M15" s="113">
        <f t="shared" si="27"/>
        <v>27239.464</v>
      </c>
      <c r="N15" s="113">
        <f t="shared" si="27"/>
        <v>26297.394</v>
      </c>
      <c r="O15" s="113">
        <f t="shared" si="27"/>
        <v>26463.904000000002</v>
      </c>
      <c r="P15" s="113">
        <f t="shared" si="27"/>
        <v>25740.193000000003</v>
      </c>
      <c r="Q15" s="113">
        <f t="shared" si="27"/>
        <v>27505.714</v>
      </c>
      <c r="R15" s="113">
        <f t="shared" ref="G15:R15" si="28">SUM(R16:R17)</f>
        <v>229780</v>
      </c>
      <c r="S15" s="113">
        <f t="shared" si="10"/>
        <v>22575.815999999992</v>
      </c>
      <c r="T15" s="102">
        <f t="shared" si="25"/>
        <v>109.82496997127686</v>
      </c>
      <c r="U15" s="113">
        <f t="shared" si="15"/>
        <v>214371.66666666666</v>
      </c>
      <c r="V15" s="113">
        <f t="shared" si="11"/>
        <v>37984.149333333335</v>
      </c>
      <c r="W15" s="102">
        <f t="shared" si="12"/>
        <v>117.7188291363131</v>
      </c>
      <c r="X15" s="102">
        <f t="shared" si="16"/>
        <v>107.908926708287</v>
      </c>
      <c r="Y15" s="113">
        <f t="shared" ref="Y15" si="29">SUM(Y16:Y17)</f>
        <v>173585.94099999999</v>
      </c>
      <c r="Z15" s="72">
        <f t="shared" si="13"/>
        <v>78769.875</v>
      </c>
      <c r="AA15" s="127">
        <f t="shared" si="22"/>
        <v>145.37802689907934</v>
      </c>
    </row>
    <row r="16" spans="1:27" s="49" customFormat="1" ht="39" x14ac:dyDescent="0.25">
      <c r="A16" s="48" t="s">
        <v>138</v>
      </c>
      <c r="B16" s="92" t="s">
        <v>83</v>
      </c>
      <c r="C16" s="141"/>
      <c r="D16" s="113">
        <v>30000</v>
      </c>
      <c r="E16" s="113">
        <v>30300</v>
      </c>
      <c r="F16" s="113">
        <f t="shared" si="14"/>
        <v>26849.817000000006</v>
      </c>
      <c r="G16" s="113">
        <v>3212.1089999999999</v>
      </c>
      <c r="H16" s="113">
        <v>3324.5239999999999</v>
      </c>
      <c r="I16" s="113">
        <v>3129.2579999999998</v>
      </c>
      <c r="J16" s="113">
        <v>2946.92</v>
      </c>
      <c r="K16" s="113">
        <v>3637.913</v>
      </c>
      <c r="L16" s="113">
        <v>3348.39</v>
      </c>
      <c r="M16" s="113">
        <v>2741.4169999999999</v>
      </c>
      <c r="N16" s="113">
        <v>1050.0440000000001</v>
      </c>
      <c r="O16" s="113">
        <v>1048.7929999999999</v>
      </c>
      <c r="P16" s="113">
        <v>564.81100000000004</v>
      </c>
      <c r="Q16" s="113">
        <v>1845.6379999999999</v>
      </c>
      <c r="R16" s="113">
        <v>26220</v>
      </c>
      <c r="S16" s="113">
        <f t="shared" si="10"/>
        <v>629.81700000000637</v>
      </c>
      <c r="T16" s="102">
        <f t="shared" si="25"/>
        <v>102.40204805491993</v>
      </c>
      <c r="U16" s="113">
        <f t="shared" si="15"/>
        <v>27775</v>
      </c>
      <c r="V16" s="113">
        <f t="shared" si="11"/>
        <v>-925.18299999999363</v>
      </c>
      <c r="W16" s="102">
        <f t="shared" si="12"/>
        <v>96.669008100810103</v>
      </c>
      <c r="X16" s="102">
        <f t="shared" si="16"/>
        <v>88.613257425742603</v>
      </c>
      <c r="Y16" s="113">
        <v>23692.114999999994</v>
      </c>
      <c r="Z16" s="72">
        <f t="shared" si="13"/>
        <v>3157.702000000012</v>
      </c>
      <c r="AA16" s="127">
        <f t="shared" si="22"/>
        <v>113.32807138577546</v>
      </c>
    </row>
    <row r="17" spans="1:27" s="49" customFormat="1" ht="39" x14ac:dyDescent="0.25">
      <c r="A17" s="48" t="s">
        <v>139</v>
      </c>
      <c r="B17" s="92" t="s">
        <v>84</v>
      </c>
      <c r="C17" s="141"/>
      <c r="D17" s="113">
        <v>185000</v>
      </c>
      <c r="E17" s="113">
        <v>203560</v>
      </c>
      <c r="F17" s="113">
        <f t="shared" si="14"/>
        <v>225505.99900000001</v>
      </c>
      <c r="G17" s="113">
        <v>13796.991</v>
      </c>
      <c r="H17" s="113">
        <v>12917.516</v>
      </c>
      <c r="I17" s="113">
        <v>17602.38</v>
      </c>
      <c r="J17" s="113">
        <v>17864.346000000001</v>
      </c>
      <c r="K17" s="113">
        <v>18670.18</v>
      </c>
      <c r="L17" s="113">
        <v>18658.62</v>
      </c>
      <c r="M17" s="113">
        <v>24498.046999999999</v>
      </c>
      <c r="N17" s="113">
        <v>25247.35</v>
      </c>
      <c r="O17" s="113">
        <v>25415.111000000001</v>
      </c>
      <c r="P17" s="113">
        <v>25175.382000000001</v>
      </c>
      <c r="Q17" s="113">
        <v>25660.076000000001</v>
      </c>
      <c r="R17" s="113">
        <v>203560</v>
      </c>
      <c r="S17" s="113">
        <f t="shared" si="10"/>
        <v>21945.999000000011</v>
      </c>
      <c r="T17" s="102">
        <f t="shared" si="25"/>
        <v>110.78109599135391</v>
      </c>
      <c r="U17" s="113">
        <f t="shared" si="15"/>
        <v>186596.66666666666</v>
      </c>
      <c r="V17" s="113">
        <f t="shared" si="11"/>
        <v>38909.332333333354</v>
      </c>
      <c r="W17" s="102">
        <f t="shared" si="12"/>
        <v>120.85210471784063</v>
      </c>
      <c r="X17" s="102">
        <f t="shared" si="16"/>
        <v>110.78109599135391</v>
      </c>
      <c r="Y17" s="113">
        <v>149893.826</v>
      </c>
      <c r="Z17" s="72">
        <f t="shared" si="13"/>
        <v>75612.17300000001</v>
      </c>
      <c r="AA17" s="127">
        <f t="shared" si="22"/>
        <v>150.44382081487467</v>
      </c>
    </row>
    <row r="18" spans="1:27" s="49" customFormat="1" ht="39" x14ac:dyDescent="0.25">
      <c r="A18" s="48" t="s">
        <v>110</v>
      </c>
      <c r="B18" s="92" t="s">
        <v>85</v>
      </c>
      <c r="C18" s="42" t="s">
        <v>53</v>
      </c>
      <c r="D18" s="113">
        <f t="shared" ref="D18" si="30">SUM(D19:D20)</f>
        <v>368000</v>
      </c>
      <c r="E18" s="113">
        <f t="shared" ref="E18" si="31">SUM(E19:E20)</f>
        <v>384790</v>
      </c>
      <c r="F18" s="113">
        <f t="shared" si="14"/>
        <v>352185.43200000003</v>
      </c>
      <c r="G18" s="113">
        <f t="shared" ref="G18:Q18" si="32">SUM(G19:G20)</f>
        <v>32158.866000000002</v>
      </c>
      <c r="H18" s="113">
        <f t="shared" si="32"/>
        <v>24940.02</v>
      </c>
      <c r="I18" s="113">
        <f t="shared" si="32"/>
        <v>25864.623</v>
      </c>
      <c r="J18" s="113">
        <f t="shared" si="32"/>
        <v>32549.627</v>
      </c>
      <c r="K18" s="113">
        <f t="shared" si="32"/>
        <v>28208.580999999998</v>
      </c>
      <c r="L18" s="113">
        <f t="shared" si="32"/>
        <v>29327.224000000002</v>
      </c>
      <c r="M18" s="113">
        <f t="shared" si="32"/>
        <v>42787.562999999995</v>
      </c>
      <c r="N18" s="113">
        <f t="shared" si="32"/>
        <v>30871.304</v>
      </c>
      <c r="O18" s="113">
        <f t="shared" si="32"/>
        <v>34743.764000000003</v>
      </c>
      <c r="P18" s="113">
        <f t="shared" si="32"/>
        <v>37896.692999999999</v>
      </c>
      <c r="Q18" s="113">
        <f t="shared" si="32"/>
        <v>32837.167000000001</v>
      </c>
      <c r="R18" s="113">
        <f t="shared" ref="G18:R18" si="33">SUM(R19:R20)</f>
        <v>349075</v>
      </c>
      <c r="S18" s="113">
        <f t="shared" si="10"/>
        <v>3110.4320000000298</v>
      </c>
      <c r="T18" s="102">
        <f t="shared" si="25"/>
        <v>100.8910497744038</v>
      </c>
      <c r="U18" s="113">
        <f t="shared" si="15"/>
        <v>352724.16666666663</v>
      </c>
      <c r="V18" s="113">
        <f t="shared" si="11"/>
        <v>-538.73466666659806</v>
      </c>
      <c r="W18" s="102">
        <f t="shared" si="12"/>
        <v>99.847264600053407</v>
      </c>
      <c r="X18" s="102">
        <f t="shared" si="16"/>
        <v>91.526659216715629</v>
      </c>
      <c r="Y18" s="113">
        <f t="shared" ref="Y18" si="34">SUM(Y19:Y20)</f>
        <v>297664.53800000006</v>
      </c>
      <c r="Z18" s="72">
        <f t="shared" si="13"/>
        <v>54520.893999999971</v>
      </c>
      <c r="AA18" s="127">
        <f t="shared" si="22"/>
        <v>118.31622079214554</v>
      </c>
    </row>
    <row r="19" spans="1:27" s="49" customFormat="1" ht="117" x14ac:dyDescent="0.25">
      <c r="A19" s="48" t="s">
        <v>140</v>
      </c>
      <c r="B19" s="92" t="s">
        <v>124</v>
      </c>
      <c r="C19" s="42">
        <v>14040100</v>
      </c>
      <c r="D19" s="113">
        <v>225000</v>
      </c>
      <c r="E19" s="113">
        <v>235000</v>
      </c>
      <c r="F19" s="113">
        <f t="shared" si="14"/>
        <v>218097.90500000006</v>
      </c>
      <c r="G19" s="113">
        <v>18500.769</v>
      </c>
      <c r="H19" s="113">
        <v>14981.395</v>
      </c>
      <c r="I19" s="113">
        <v>16554.937000000002</v>
      </c>
      <c r="J19" s="113">
        <v>21625.602999999999</v>
      </c>
      <c r="K19" s="113">
        <v>16766.670999999998</v>
      </c>
      <c r="L19" s="113">
        <v>16336.656000000001</v>
      </c>
      <c r="M19" s="113">
        <v>29761.833999999999</v>
      </c>
      <c r="N19" s="113">
        <v>16694.159</v>
      </c>
      <c r="O19" s="113">
        <v>21390.129000000001</v>
      </c>
      <c r="P19" s="113">
        <v>24762.264999999999</v>
      </c>
      <c r="Q19" s="113">
        <v>20723.487000000001</v>
      </c>
      <c r="R19" s="113">
        <v>217800</v>
      </c>
      <c r="S19" s="113">
        <f t="shared" si="10"/>
        <v>297.90500000005704</v>
      </c>
      <c r="T19" s="102">
        <f t="shared" si="25"/>
        <v>100.13677915518828</v>
      </c>
      <c r="U19" s="113">
        <f t="shared" si="15"/>
        <v>215416.66666666666</v>
      </c>
      <c r="V19" s="113">
        <f t="shared" si="11"/>
        <v>2681.2383333334001</v>
      </c>
      <c r="W19" s="102">
        <f t="shared" si="12"/>
        <v>101.24467543520312</v>
      </c>
      <c r="X19" s="102">
        <f t="shared" si="16"/>
        <v>92.807619148936197</v>
      </c>
      <c r="Y19" s="113">
        <v>180016.79700000002</v>
      </c>
      <c r="Z19" s="72">
        <f t="shared" si="13"/>
        <v>38081.108000000037</v>
      </c>
      <c r="AA19" s="127">
        <f t="shared" si="22"/>
        <v>121.15419707195436</v>
      </c>
    </row>
    <row r="20" spans="1:27" s="49" customFormat="1" ht="78" x14ac:dyDescent="0.25">
      <c r="A20" s="48" t="s">
        <v>141</v>
      </c>
      <c r="B20" s="92" t="s">
        <v>125</v>
      </c>
      <c r="C20" s="42">
        <v>14040200</v>
      </c>
      <c r="D20" s="113">
        <v>143000</v>
      </c>
      <c r="E20" s="113">
        <v>149790</v>
      </c>
      <c r="F20" s="113">
        <f t="shared" si="14"/>
        <v>134087.527</v>
      </c>
      <c r="G20" s="113">
        <v>13658.097</v>
      </c>
      <c r="H20" s="113">
        <v>9958.625</v>
      </c>
      <c r="I20" s="113">
        <v>9309.6859999999997</v>
      </c>
      <c r="J20" s="113">
        <v>10924.023999999999</v>
      </c>
      <c r="K20" s="113">
        <v>11441.91</v>
      </c>
      <c r="L20" s="113">
        <v>12990.567999999999</v>
      </c>
      <c r="M20" s="113">
        <v>13025.728999999999</v>
      </c>
      <c r="N20" s="113">
        <v>14177.145</v>
      </c>
      <c r="O20" s="113">
        <v>13353.635</v>
      </c>
      <c r="P20" s="113">
        <v>13134.428</v>
      </c>
      <c r="Q20" s="113">
        <v>12113.68</v>
      </c>
      <c r="R20" s="113">
        <v>131275</v>
      </c>
      <c r="S20" s="113">
        <f t="shared" si="10"/>
        <v>2812.5270000000019</v>
      </c>
      <c r="T20" s="102">
        <f t="shared" si="25"/>
        <v>102.14246962483338</v>
      </c>
      <c r="U20" s="113">
        <f t="shared" si="15"/>
        <v>137307.5</v>
      </c>
      <c r="V20" s="113">
        <f t="shared" si="11"/>
        <v>-3219.9729999999981</v>
      </c>
      <c r="W20" s="102">
        <f t="shared" si="12"/>
        <v>97.654918340221769</v>
      </c>
      <c r="X20" s="102">
        <f t="shared" si="16"/>
        <v>89.517008478536624</v>
      </c>
      <c r="Y20" s="113">
        <v>117647.74100000001</v>
      </c>
      <c r="Z20" s="72">
        <f t="shared" si="13"/>
        <v>16439.785999999993</v>
      </c>
      <c r="AA20" s="127">
        <f t="shared" si="22"/>
        <v>113.97373707328558</v>
      </c>
    </row>
    <row r="21" spans="1:27" s="65" customFormat="1" ht="23.25" x14ac:dyDescent="0.25">
      <c r="A21" s="110">
        <v>5</v>
      </c>
      <c r="B21" s="50" t="s">
        <v>126</v>
      </c>
      <c r="C21" s="111" t="s">
        <v>127</v>
      </c>
      <c r="D21" s="124">
        <v>0</v>
      </c>
      <c r="E21" s="124">
        <v>0</v>
      </c>
      <c r="F21" s="124">
        <f t="shared" si="14"/>
        <v>0</v>
      </c>
      <c r="G21" s="124">
        <v>0</v>
      </c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>
        <f t="shared" si="10"/>
        <v>0</v>
      </c>
      <c r="T21" s="129"/>
      <c r="U21" s="124">
        <f t="shared" si="15"/>
        <v>0</v>
      </c>
      <c r="V21" s="124">
        <f t="shared" si="11"/>
        <v>0</v>
      </c>
      <c r="W21" s="129"/>
      <c r="X21" s="129"/>
      <c r="Y21" s="124">
        <v>1.867</v>
      </c>
      <c r="Z21" s="125">
        <f t="shared" si="13"/>
        <v>-1.867</v>
      </c>
      <c r="AA21" s="126"/>
    </row>
    <row r="22" spans="1:27" s="65" customFormat="1" ht="39" x14ac:dyDescent="0.25">
      <c r="A22" s="110">
        <v>6</v>
      </c>
      <c r="B22" s="50" t="s">
        <v>123</v>
      </c>
      <c r="C22" s="111" t="s">
        <v>38</v>
      </c>
      <c r="D22" s="124">
        <f>D23+D24+D25+D27+D26</f>
        <v>1888615</v>
      </c>
      <c r="E22" s="124">
        <f>E23+E24+E25+E27+E26</f>
        <v>1939111.1310000001</v>
      </c>
      <c r="F22" s="124">
        <f t="shared" si="14"/>
        <v>1725426.5519999999</v>
      </c>
      <c r="G22" s="124">
        <f t="shared" ref="G22:Q22" si="35">G23+G24+G25+G27+G26</f>
        <v>184303.701</v>
      </c>
      <c r="H22" s="124">
        <f t="shared" si="35"/>
        <v>182656.99</v>
      </c>
      <c r="I22" s="124">
        <f t="shared" si="35"/>
        <v>89747.447</v>
      </c>
      <c r="J22" s="124">
        <f t="shared" si="35"/>
        <v>180412.07799999998</v>
      </c>
      <c r="K22" s="124">
        <f t="shared" si="35"/>
        <v>156886.68700000001</v>
      </c>
      <c r="L22" s="124">
        <f t="shared" si="35"/>
        <v>92139.459000000003</v>
      </c>
      <c r="M22" s="124">
        <f t="shared" si="35"/>
        <v>200496.98199999999</v>
      </c>
      <c r="N22" s="124">
        <f t="shared" si="35"/>
        <v>166541.55600000001</v>
      </c>
      <c r="O22" s="124">
        <f t="shared" si="35"/>
        <v>97172.561999999991</v>
      </c>
      <c r="P22" s="124">
        <f t="shared" si="35"/>
        <v>204211.76800000001</v>
      </c>
      <c r="Q22" s="124">
        <f t="shared" si="35"/>
        <v>170857.32199999999</v>
      </c>
      <c r="R22" s="124">
        <f t="shared" ref="G22:R22" si="36">R23+R24+R25+R27+R26</f>
        <v>1709753.213</v>
      </c>
      <c r="S22" s="124">
        <f t="shared" si="10"/>
        <v>15673.33899999992</v>
      </c>
      <c r="T22" s="129">
        <f t="shared" ref="T22:T31" si="37">F22/R22*100</f>
        <v>100.91670183046469</v>
      </c>
      <c r="U22" s="124">
        <f t="shared" si="15"/>
        <v>1777518.53675</v>
      </c>
      <c r="V22" s="124">
        <f t="shared" si="11"/>
        <v>-52091.984750000061</v>
      </c>
      <c r="W22" s="129">
        <f t="shared" ref="W22:W56" si="38">F22/U22*100</f>
        <v>97.069398508482237</v>
      </c>
      <c r="X22" s="129">
        <f t="shared" ref="X22:X60" si="39">F22/E22*100</f>
        <v>88.98028196610872</v>
      </c>
      <c r="Y22" s="124">
        <f t="shared" ref="Y22" si="40">Y23+Y24+Y25+Y27+Y26</f>
        <v>1584007.39</v>
      </c>
      <c r="Z22" s="125">
        <f t="shared" si="13"/>
        <v>141419.16200000001</v>
      </c>
      <c r="AA22" s="126">
        <f t="shared" ref="AA22:AA31" si="41">F22/Y22*100</f>
        <v>108.92793574656238</v>
      </c>
    </row>
    <row r="23" spans="1:27" s="67" customFormat="1" ht="23.25" x14ac:dyDescent="0.25">
      <c r="A23" s="66" t="s">
        <v>171</v>
      </c>
      <c r="B23" s="93" t="s">
        <v>54</v>
      </c>
      <c r="C23" s="142" t="s">
        <v>44</v>
      </c>
      <c r="D23" s="113">
        <v>233215</v>
      </c>
      <c r="E23" s="113">
        <v>235835</v>
      </c>
      <c r="F23" s="113">
        <f t="shared" si="14"/>
        <v>232690.78500000003</v>
      </c>
      <c r="G23" s="113">
        <v>27569.440999999999</v>
      </c>
      <c r="H23" s="113">
        <v>14917.152</v>
      </c>
      <c r="I23" s="113">
        <v>14356.431</v>
      </c>
      <c r="J23" s="113">
        <v>31703.589</v>
      </c>
      <c r="K23" s="113">
        <v>11728.706</v>
      </c>
      <c r="L23" s="113">
        <v>14789.815000000001</v>
      </c>
      <c r="M23" s="113">
        <v>36205.847999999998</v>
      </c>
      <c r="N23" s="113">
        <v>16477.538</v>
      </c>
      <c r="O23" s="113">
        <v>16012.03</v>
      </c>
      <c r="P23" s="113">
        <v>37126.326000000001</v>
      </c>
      <c r="Q23" s="113">
        <v>11803.909</v>
      </c>
      <c r="R23" s="113">
        <v>230044</v>
      </c>
      <c r="S23" s="113">
        <f t="shared" si="10"/>
        <v>2646.7850000000326</v>
      </c>
      <c r="T23" s="102">
        <f t="shared" si="37"/>
        <v>101.15055598059503</v>
      </c>
      <c r="U23" s="113">
        <f t="shared" si="15"/>
        <v>216182.08333333334</v>
      </c>
      <c r="V23" s="113">
        <f t="shared" si="11"/>
        <v>16508.70166666669</v>
      </c>
      <c r="W23" s="102">
        <f t="shared" si="38"/>
        <v>107.63648005057466</v>
      </c>
      <c r="X23" s="102">
        <f t="shared" si="39"/>
        <v>98.666773379693439</v>
      </c>
      <c r="Y23" s="113">
        <v>201425.625</v>
      </c>
      <c r="Z23" s="72">
        <f t="shared" si="13"/>
        <v>31265.160000000033</v>
      </c>
      <c r="AA23" s="127">
        <f t="shared" si="41"/>
        <v>115.52193768791832</v>
      </c>
    </row>
    <row r="24" spans="1:27" s="67" customFormat="1" ht="23.25" x14ac:dyDescent="0.25">
      <c r="A24" s="48" t="s">
        <v>172</v>
      </c>
      <c r="B24" s="93" t="s">
        <v>7</v>
      </c>
      <c r="C24" s="142"/>
      <c r="D24" s="113">
        <v>361000</v>
      </c>
      <c r="E24" s="113">
        <v>401700.13099999999</v>
      </c>
      <c r="F24" s="113">
        <f t="shared" si="14"/>
        <v>384761.36200000002</v>
      </c>
      <c r="G24" s="113">
        <v>29969.288</v>
      </c>
      <c r="H24" s="113">
        <v>39976.182000000001</v>
      </c>
      <c r="I24" s="113">
        <v>33428.83</v>
      </c>
      <c r="J24" s="113">
        <v>33408.794999999998</v>
      </c>
      <c r="K24" s="113">
        <v>34109.881000000001</v>
      </c>
      <c r="L24" s="113">
        <v>34771.050000000003</v>
      </c>
      <c r="M24" s="113">
        <v>36733.017</v>
      </c>
      <c r="N24" s="113">
        <v>36100.684999999998</v>
      </c>
      <c r="O24" s="113">
        <v>35768.362999999998</v>
      </c>
      <c r="P24" s="113">
        <v>34140.086000000003</v>
      </c>
      <c r="Q24" s="113">
        <v>36355.184999999998</v>
      </c>
      <c r="R24" s="113">
        <v>375658.8</v>
      </c>
      <c r="S24" s="113">
        <f t="shared" si="10"/>
        <v>9102.5620000000345</v>
      </c>
      <c r="T24" s="102">
        <f t="shared" si="37"/>
        <v>102.42309297692482</v>
      </c>
      <c r="U24" s="113">
        <f t="shared" si="15"/>
        <v>368225.12008333334</v>
      </c>
      <c r="V24" s="113">
        <f t="shared" si="11"/>
        <v>16536.24191666668</v>
      </c>
      <c r="W24" s="102">
        <f t="shared" si="38"/>
        <v>104.49079680194669</v>
      </c>
      <c r="X24" s="102">
        <f t="shared" si="39"/>
        <v>95.783230401784465</v>
      </c>
      <c r="Y24" s="113">
        <v>303599.02499999997</v>
      </c>
      <c r="Z24" s="72">
        <f t="shared" si="13"/>
        <v>81162.337000000058</v>
      </c>
      <c r="AA24" s="127">
        <f t="shared" si="41"/>
        <v>126.73339843565046</v>
      </c>
    </row>
    <row r="25" spans="1:27" s="67" customFormat="1" ht="23.25" x14ac:dyDescent="0.25">
      <c r="A25" s="48" t="s">
        <v>173</v>
      </c>
      <c r="B25" s="93" t="s">
        <v>55</v>
      </c>
      <c r="C25" s="142"/>
      <c r="D25" s="113">
        <v>2000</v>
      </c>
      <c r="E25" s="113">
        <v>3036</v>
      </c>
      <c r="F25" s="113">
        <f t="shared" si="14"/>
        <v>3656.6109999999999</v>
      </c>
      <c r="G25" s="113">
        <v>373.87099999999998</v>
      </c>
      <c r="H25" s="113">
        <v>416.55599999999998</v>
      </c>
      <c r="I25" s="113">
        <v>216.11500000000001</v>
      </c>
      <c r="J25" s="113">
        <v>309.35399999999998</v>
      </c>
      <c r="K25" s="113">
        <v>130.38</v>
      </c>
      <c r="L25" s="113">
        <v>76.2</v>
      </c>
      <c r="M25" s="113">
        <v>486.26600000000002</v>
      </c>
      <c r="N25" s="113">
        <v>225.97399999999999</v>
      </c>
      <c r="O25" s="113">
        <v>286.92200000000003</v>
      </c>
      <c r="P25" s="113">
        <v>797.56899999999996</v>
      </c>
      <c r="Q25" s="113">
        <v>337.404</v>
      </c>
      <c r="R25" s="113">
        <v>2756</v>
      </c>
      <c r="S25" s="113">
        <f t="shared" si="10"/>
        <v>900.61099999999988</v>
      </c>
      <c r="T25" s="102">
        <f t="shared" si="37"/>
        <v>132.67819303338172</v>
      </c>
      <c r="U25" s="113">
        <f t="shared" si="15"/>
        <v>2783</v>
      </c>
      <c r="V25" s="113">
        <f t="shared" si="11"/>
        <v>873.61099999999988</v>
      </c>
      <c r="W25" s="102">
        <f t="shared" si="38"/>
        <v>131.39098095580309</v>
      </c>
      <c r="X25" s="102">
        <f t="shared" si="39"/>
        <v>120.44173254281949</v>
      </c>
      <c r="Y25" s="113">
        <v>2980.8339999999989</v>
      </c>
      <c r="Z25" s="72">
        <f t="shared" si="13"/>
        <v>675.77700000000095</v>
      </c>
      <c r="AA25" s="127">
        <f t="shared" si="41"/>
        <v>122.67073577394787</v>
      </c>
    </row>
    <row r="26" spans="1:27" s="69" customFormat="1" ht="23.25" x14ac:dyDescent="0.25">
      <c r="A26" s="48" t="s">
        <v>174</v>
      </c>
      <c r="B26" s="93" t="s">
        <v>40</v>
      </c>
      <c r="C26" s="68" t="s">
        <v>39</v>
      </c>
      <c r="D26" s="113">
        <v>3500</v>
      </c>
      <c r="E26" s="113">
        <v>3500</v>
      </c>
      <c r="F26" s="113">
        <f t="shared" si="14"/>
        <v>3403.8359999999998</v>
      </c>
      <c r="G26" s="113">
        <v>336.39499999999998</v>
      </c>
      <c r="H26" s="113">
        <v>254.98500000000001</v>
      </c>
      <c r="I26" s="113">
        <v>185.584</v>
      </c>
      <c r="J26" s="113">
        <v>297.64800000000002</v>
      </c>
      <c r="K26" s="113">
        <v>375.14600000000002</v>
      </c>
      <c r="L26" s="113">
        <v>159.42599999999999</v>
      </c>
      <c r="M26" s="113">
        <v>346.48200000000003</v>
      </c>
      <c r="N26" s="113">
        <v>451.505</v>
      </c>
      <c r="O26" s="113">
        <v>190.256</v>
      </c>
      <c r="P26" s="113">
        <v>394.601</v>
      </c>
      <c r="Q26" s="113">
        <v>411.80799999999999</v>
      </c>
      <c r="R26" s="113">
        <v>3185</v>
      </c>
      <c r="S26" s="113">
        <f t="shared" si="10"/>
        <v>218.83599999999979</v>
      </c>
      <c r="T26" s="102">
        <f t="shared" si="37"/>
        <v>106.87083202511774</v>
      </c>
      <c r="U26" s="113">
        <f t="shared" si="15"/>
        <v>3208.3333333333335</v>
      </c>
      <c r="V26" s="113">
        <f t="shared" si="11"/>
        <v>195.5026666666663</v>
      </c>
      <c r="W26" s="102">
        <f t="shared" si="38"/>
        <v>106.0935896103896</v>
      </c>
      <c r="X26" s="102">
        <f t="shared" si="39"/>
        <v>97.252457142857139</v>
      </c>
      <c r="Y26" s="113">
        <v>3024.2020000000002</v>
      </c>
      <c r="Z26" s="113">
        <f t="shared" si="13"/>
        <v>379.63399999999956</v>
      </c>
      <c r="AA26" s="127">
        <f t="shared" si="41"/>
        <v>112.55319585133532</v>
      </c>
    </row>
    <row r="27" spans="1:27" s="67" customFormat="1" ht="23.25" x14ac:dyDescent="0.25">
      <c r="A27" s="48" t="s">
        <v>175</v>
      </c>
      <c r="B27" s="93" t="s">
        <v>33</v>
      </c>
      <c r="C27" s="133" t="s">
        <v>34</v>
      </c>
      <c r="D27" s="113">
        <v>1288900</v>
      </c>
      <c r="E27" s="113">
        <v>1295040</v>
      </c>
      <c r="F27" s="113">
        <f t="shared" si="14"/>
        <v>1100913.9580000001</v>
      </c>
      <c r="G27" s="113">
        <v>126054.70600000001</v>
      </c>
      <c r="H27" s="113">
        <v>127092.11500000001</v>
      </c>
      <c r="I27" s="113">
        <v>41560.487000000001</v>
      </c>
      <c r="J27" s="113">
        <v>114692.692</v>
      </c>
      <c r="K27" s="113">
        <v>110542.57399999999</v>
      </c>
      <c r="L27" s="113">
        <v>42342.968000000001</v>
      </c>
      <c r="M27" s="113">
        <v>126725.36900000001</v>
      </c>
      <c r="N27" s="113">
        <v>113285.85400000001</v>
      </c>
      <c r="O27" s="113">
        <v>44914.991000000002</v>
      </c>
      <c r="P27" s="113">
        <v>131753.18599999999</v>
      </c>
      <c r="Q27" s="113">
        <v>121949.016</v>
      </c>
      <c r="R27" s="113">
        <v>1098109.4129999999</v>
      </c>
      <c r="S27" s="113">
        <f t="shared" si="10"/>
        <v>2804.5450000001583</v>
      </c>
      <c r="T27" s="102">
        <f t="shared" si="37"/>
        <v>100.25539759215233</v>
      </c>
      <c r="U27" s="113">
        <f t="shared" si="15"/>
        <v>1187120</v>
      </c>
      <c r="V27" s="113">
        <f t="shared" si="11"/>
        <v>-86206.041999999899</v>
      </c>
      <c r="W27" s="102">
        <f t="shared" si="38"/>
        <v>92.738220061998803</v>
      </c>
      <c r="X27" s="102">
        <f t="shared" si="39"/>
        <v>85.010035056832237</v>
      </c>
      <c r="Y27" s="113">
        <v>1072977.7039999999</v>
      </c>
      <c r="Z27" s="72">
        <f t="shared" si="13"/>
        <v>27936.25400000019</v>
      </c>
      <c r="AA27" s="127">
        <f t="shared" si="41"/>
        <v>102.60361924538184</v>
      </c>
    </row>
    <row r="28" spans="1:27" s="112" customFormat="1" ht="58.5" x14ac:dyDescent="0.25">
      <c r="A28" s="110">
        <v>7</v>
      </c>
      <c r="B28" s="50" t="s">
        <v>46</v>
      </c>
      <c r="C28" s="111" t="s">
        <v>17</v>
      </c>
      <c r="D28" s="124">
        <v>1832.3</v>
      </c>
      <c r="E28" s="124">
        <v>3832.3</v>
      </c>
      <c r="F28" s="124">
        <f t="shared" si="14"/>
        <v>4711.43</v>
      </c>
      <c r="G28" s="124">
        <v>8.94</v>
      </c>
      <c r="H28" s="124">
        <v>18.591999999999999</v>
      </c>
      <c r="I28" s="124">
        <v>563.00199999999995</v>
      </c>
      <c r="J28" s="124">
        <v>6.3819999999999997</v>
      </c>
      <c r="K28" s="124">
        <v>351.83600000000001</v>
      </c>
      <c r="L28" s="124">
        <v>0</v>
      </c>
      <c r="M28" s="124">
        <v>43.345999999999997</v>
      </c>
      <c r="N28" s="124">
        <v>3050.8910000000001</v>
      </c>
      <c r="O28" s="124">
        <v>25.436</v>
      </c>
      <c r="P28" s="124">
        <v>97.981999999999999</v>
      </c>
      <c r="Q28" s="124">
        <v>545.02300000000002</v>
      </c>
      <c r="R28" s="124">
        <v>3832.3</v>
      </c>
      <c r="S28" s="124">
        <f t="shared" si="10"/>
        <v>879.13000000000011</v>
      </c>
      <c r="T28" s="129">
        <f t="shared" si="37"/>
        <v>122.9400099157164</v>
      </c>
      <c r="U28" s="124">
        <f t="shared" si="15"/>
        <v>3512.9416666666666</v>
      </c>
      <c r="V28" s="124">
        <f t="shared" si="11"/>
        <v>1198.4883333333337</v>
      </c>
      <c r="W28" s="129">
        <f t="shared" si="38"/>
        <v>134.11637445350883</v>
      </c>
      <c r="X28" s="129">
        <f t="shared" si="39"/>
        <v>122.9400099157164</v>
      </c>
      <c r="Y28" s="124">
        <v>2697.194</v>
      </c>
      <c r="Z28" s="125">
        <f t="shared" si="13"/>
        <v>2014.2360000000003</v>
      </c>
      <c r="AA28" s="126">
        <f t="shared" si="41"/>
        <v>174.67894411747915</v>
      </c>
    </row>
    <row r="29" spans="1:27" s="112" customFormat="1" ht="39" x14ac:dyDescent="0.25">
      <c r="A29" s="110">
        <f t="shared" ref="A29:A37" si="42">A28+1</f>
        <v>8</v>
      </c>
      <c r="B29" s="50" t="s">
        <v>64</v>
      </c>
      <c r="C29" s="111" t="s">
        <v>63</v>
      </c>
      <c r="D29" s="124">
        <v>7600</v>
      </c>
      <c r="E29" s="124">
        <v>21564</v>
      </c>
      <c r="F29" s="124">
        <f t="shared" si="14"/>
        <v>26094.888999999999</v>
      </c>
      <c r="G29" s="124">
        <v>0</v>
      </c>
      <c r="H29" s="124">
        <v>0</v>
      </c>
      <c r="I29" s="124">
        <v>3441.3159999999998</v>
      </c>
      <c r="J29" s="124">
        <v>3452.8580000000002</v>
      </c>
      <c r="K29" s="124"/>
      <c r="L29" s="124">
        <v>14620.424000000001</v>
      </c>
      <c r="M29" s="124">
        <v>0</v>
      </c>
      <c r="N29" s="124">
        <v>0</v>
      </c>
      <c r="O29" s="124">
        <v>243.136</v>
      </c>
      <c r="P29" s="124">
        <v>547.14300000000003</v>
      </c>
      <c r="Q29" s="124">
        <v>3790.0120000000002</v>
      </c>
      <c r="R29" s="124">
        <v>21500</v>
      </c>
      <c r="S29" s="124">
        <f t="shared" si="10"/>
        <v>4594.8889999999992</v>
      </c>
      <c r="T29" s="129">
        <f t="shared" si="37"/>
        <v>121.37157674418604</v>
      </c>
      <c r="U29" s="124">
        <f t="shared" si="15"/>
        <v>19767</v>
      </c>
      <c r="V29" s="124">
        <f t="shared" si="11"/>
        <v>6327.8889999999992</v>
      </c>
      <c r="W29" s="129">
        <f t="shared" si="38"/>
        <v>132.01238933576164</v>
      </c>
      <c r="X29" s="129">
        <f t="shared" si="39"/>
        <v>121.01135689111481</v>
      </c>
      <c r="Y29" s="124">
        <v>40536.215000000004</v>
      </c>
      <c r="Z29" s="125">
        <f t="shared" si="13"/>
        <v>-14441.326000000005</v>
      </c>
      <c r="AA29" s="126">
        <f t="shared" si="41"/>
        <v>64.374261385775654</v>
      </c>
    </row>
    <row r="30" spans="1:27" s="112" customFormat="1" ht="23.25" x14ac:dyDescent="0.25">
      <c r="A30" s="110">
        <f t="shared" si="42"/>
        <v>9</v>
      </c>
      <c r="B30" s="50" t="s">
        <v>8</v>
      </c>
      <c r="C30" s="111" t="s">
        <v>18</v>
      </c>
      <c r="D30" s="124">
        <v>215</v>
      </c>
      <c r="E30" s="124">
        <v>215</v>
      </c>
      <c r="F30" s="124">
        <f t="shared" si="14"/>
        <v>0</v>
      </c>
      <c r="G30" s="124">
        <v>0</v>
      </c>
      <c r="H30" s="124">
        <v>0</v>
      </c>
      <c r="I30" s="124">
        <v>0</v>
      </c>
      <c r="J30" s="124"/>
      <c r="K30" s="124"/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f t="shared" ref="S30:S31" si="43">F30-R30</f>
        <v>0</v>
      </c>
      <c r="T30" s="129"/>
      <c r="U30" s="124">
        <f t="shared" si="15"/>
        <v>197.08333333333334</v>
      </c>
      <c r="V30" s="124">
        <f t="shared" si="11"/>
        <v>-197.08333333333334</v>
      </c>
      <c r="W30" s="129">
        <f t="shared" ref="W30" si="44">F30/U30*100</f>
        <v>0</v>
      </c>
      <c r="X30" s="129">
        <f t="shared" ref="X30" si="45">F30/E30*100</f>
        <v>0</v>
      </c>
      <c r="Y30" s="124">
        <v>213.614</v>
      </c>
      <c r="Z30" s="125">
        <f t="shared" si="13"/>
        <v>-213.614</v>
      </c>
      <c r="AA30" s="126">
        <f t="shared" si="41"/>
        <v>0</v>
      </c>
    </row>
    <row r="31" spans="1:27" s="112" customFormat="1" ht="78" x14ac:dyDescent="0.25">
      <c r="A31" s="110">
        <f t="shared" si="42"/>
        <v>10</v>
      </c>
      <c r="B31" s="116" t="s">
        <v>81</v>
      </c>
      <c r="C31" s="61" t="s">
        <v>82</v>
      </c>
      <c r="D31" s="124">
        <v>2</v>
      </c>
      <c r="E31" s="124">
        <v>2</v>
      </c>
      <c r="F31" s="124">
        <f t="shared" si="14"/>
        <v>4.8449999999999998</v>
      </c>
      <c r="G31" s="124">
        <v>0</v>
      </c>
      <c r="H31" s="124">
        <v>0</v>
      </c>
      <c r="I31" s="124">
        <v>0</v>
      </c>
      <c r="J31" s="124"/>
      <c r="K31" s="124">
        <v>5.0000000000000001E-3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4.84</v>
      </c>
      <c r="R31" s="124">
        <v>5.0000000000000001E-3</v>
      </c>
      <c r="S31" s="124">
        <f t="shared" si="43"/>
        <v>4.84</v>
      </c>
      <c r="T31" s="129">
        <f t="shared" si="37"/>
        <v>96899.999999999985</v>
      </c>
      <c r="U31" s="124">
        <f t="shared" si="15"/>
        <v>1.8333333333333333</v>
      </c>
      <c r="V31" s="124">
        <f t="shared" si="11"/>
        <v>3.0116666666666667</v>
      </c>
      <c r="W31" s="129">
        <f t="shared" si="38"/>
        <v>264.27272727272725</v>
      </c>
      <c r="X31" s="129">
        <f t="shared" si="39"/>
        <v>242.25</v>
      </c>
      <c r="Y31" s="124">
        <v>1.5129999999999999</v>
      </c>
      <c r="Z31" s="125">
        <f t="shared" si="13"/>
        <v>3.3319999999999999</v>
      </c>
      <c r="AA31" s="126">
        <f t="shared" si="41"/>
        <v>320.22471910112358</v>
      </c>
    </row>
    <row r="32" spans="1:27" s="112" customFormat="1" ht="23.25" x14ac:dyDescent="0.25">
      <c r="A32" s="110">
        <f t="shared" si="42"/>
        <v>11</v>
      </c>
      <c r="B32" s="74" t="s">
        <v>30</v>
      </c>
      <c r="C32" s="111" t="s">
        <v>24</v>
      </c>
      <c r="D32" s="124">
        <v>15000</v>
      </c>
      <c r="E32" s="124">
        <v>16550</v>
      </c>
      <c r="F32" s="124">
        <f t="shared" si="14"/>
        <v>19639.117999999999</v>
      </c>
      <c r="G32" s="124">
        <v>1260.2539999999999</v>
      </c>
      <c r="H32" s="124">
        <v>1252.6980000000001</v>
      </c>
      <c r="I32" s="124">
        <v>1513.9380000000001</v>
      </c>
      <c r="J32" s="124">
        <v>1464.9369999999999</v>
      </c>
      <c r="K32" s="124">
        <v>1783.5060000000001</v>
      </c>
      <c r="L32" s="124">
        <v>1917.336</v>
      </c>
      <c r="M32" s="124">
        <v>2020.0219999999999</v>
      </c>
      <c r="N32" s="124">
        <v>1886.3320000000001</v>
      </c>
      <c r="O32" s="124">
        <v>3480.9160000000002</v>
      </c>
      <c r="P32" s="124">
        <v>1563.7670000000001</v>
      </c>
      <c r="Q32" s="124">
        <v>1495.412</v>
      </c>
      <c r="R32" s="124">
        <v>16550</v>
      </c>
      <c r="S32" s="124">
        <f t="shared" si="10"/>
        <v>3089.1179999999986</v>
      </c>
      <c r="T32" s="129">
        <f t="shared" ref="T32:T42" si="46">F32/R32*100</f>
        <v>118.66536555891238</v>
      </c>
      <c r="U32" s="124">
        <f t="shared" si="15"/>
        <v>15170.833333333334</v>
      </c>
      <c r="V32" s="124">
        <f t="shared" si="11"/>
        <v>4468.2846666666646</v>
      </c>
      <c r="W32" s="129">
        <f t="shared" si="38"/>
        <v>129.45312606426805</v>
      </c>
      <c r="X32" s="129">
        <f t="shared" si="39"/>
        <v>118.66536555891238</v>
      </c>
      <c r="Y32" s="124">
        <v>13128.038</v>
      </c>
      <c r="Z32" s="125">
        <f t="shared" si="13"/>
        <v>6511.0799999999981</v>
      </c>
      <c r="AA32" s="126">
        <f t="shared" ref="AA32:AA41" si="47">F32/Y32*100</f>
        <v>149.59674857735786</v>
      </c>
    </row>
    <row r="33" spans="1:27" s="112" customFormat="1" ht="58.5" x14ac:dyDescent="0.25">
      <c r="A33" s="110">
        <f t="shared" si="42"/>
        <v>12</v>
      </c>
      <c r="B33" s="74" t="s">
        <v>74</v>
      </c>
      <c r="C33" s="111" t="s">
        <v>73</v>
      </c>
      <c r="D33" s="124">
        <v>1450</v>
      </c>
      <c r="E33" s="124">
        <v>1823</v>
      </c>
      <c r="F33" s="124">
        <f t="shared" si="14"/>
        <v>2087.3140000000003</v>
      </c>
      <c r="G33" s="124">
        <v>100.486</v>
      </c>
      <c r="H33" s="124">
        <v>130.56700000000001</v>
      </c>
      <c r="I33" s="124">
        <v>124.53400000000001</v>
      </c>
      <c r="J33" s="124">
        <v>573.72</v>
      </c>
      <c r="K33" s="124">
        <v>389.51400000000001</v>
      </c>
      <c r="L33" s="124">
        <v>144.535</v>
      </c>
      <c r="M33" s="124">
        <v>113.904</v>
      </c>
      <c r="N33" s="124">
        <v>144.68</v>
      </c>
      <c r="O33" s="124">
        <v>102.13</v>
      </c>
      <c r="P33" s="124">
        <v>173.03399999999999</v>
      </c>
      <c r="Q33" s="124">
        <v>90.21</v>
      </c>
      <c r="R33" s="124">
        <v>1523</v>
      </c>
      <c r="S33" s="124">
        <f t="shared" si="10"/>
        <v>564.31400000000031</v>
      </c>
      <c r="T33" s="129">
        <f t="shared" si="46"/>
        <v>137.05279054497703</v>
      </c>
      <c r="U33" s="124">
        <f t="shared" si="15"/>
        <v>1671.0833333333333</v>
      </c>
      <c r="V33" s="124">
        <f t="shared" si="11"/>
        <v>416.23066666666705</v>
      </c>
      <c r="W33" s="129">
        <f t="shared" si="38"/>
        <v>124.90783423926597</v>
      </c>
      <c r="X33" s="129">
        <f t="shared" si="39"/>
        <v>114.49884805266046</v>
      </c>
      <c r="Y33" s="124">
        <v>1406.0509999999999</v>
      </c>
      <c r="Z33" s="125">
        <f t="shared" si="13"/>
        <v>681.26300000000037</v>
      </c>
      <c r="AA33" s="126">
        <f t="shared" si="47"/>
        <v>148.45222541714352</v>
      </c>
    </row>
    <row r="34" spans="1:27" s="112" customFormat="1" ht="61.5" customHeight="1" x14ac:dyDescent="0.25">
      <c r="A34" s="110">
        <f t="shared" si="42"/>
        <v>13</v>
      </c>
      <c r="B34" s="74" t="s">
        <v>193</v>
      </c>
      <c r="C34" s="111" t="s">
        <v>99</v>
      </c>
      <c r="D34" s="124">
        <v>22500</v>
      </c>
      <c r="E34" s="124">
        <v>23300</v>
      </c>
      <c r="F34" s="124">
        <f t="shared" si="14"/>
        <v>26356.884999999998</v>
      </c>
      <c r="G34" s="124">
        <v>1872.931</v>
      </c>
      <c r="H34" s="124">
        <v>2445.6179999999999</v>
      </c>
      <c r="I34" s="124">
        <v>2937.018</v>
      </c>
      <c r="J34" s="124">
        <v>2039.8320000000001</v>
      </c>
      <c r="K34" s="124">
        <v>2324.9650000000001</v>
      </c>
      <c r="L34" s="124">
        <v>2447.9259999999999</v>
      </c>
      <c r="M34" s="124">
        <v>2555.569</v>
      </c>
      <c r="N34" s="124">
        <v>1964.7739999999999</v>
      </c>
      <c r="O34" s="124">
        <v>2799.297</v>
      </c>
      <c r="P34" s="124">
        <v>2592.154</v>
      </c>
      <c r="Q34" s="124">
        <v>2376.8009999999999</v>
      </c>
      <c r="R34" s="124">
        <v>23300</v>
      </c>
      <c r="S34" s="124">
        <f t="shared" si="10"/>
        <v>3056.8849999999984</v>
      </c>
      <c r="T34" s="129">
        <f t="shared" si="46"/>
        <v>113.11967811158799</v>
      </c>
      <c r="U34" s="124">
        <f t="shared" si="15"/>
        <v>21358.333333333336</v>
      </c>
      <c r="V34" s="124">
        <f t="shared" si="11"/>
        <v>4998.5516666666626</v>
      </c>
      <c r="W34" s="129">
        <f t="shared" si="38"/>
        <v>123.40328521264141</v>
      </c>
      <c r="X34" s="129">
        <f t="shared" si="39"/>
        <v>113.11967811158799</v>
      </c>
      <c r="Y34" s="124">
        <v>22468.241999999998</v>
      </c>
      <c r="Z34" s="125">
        <f t="shared" si="13"/>
        <v>3888.643</v>
      </c>
      <c r="AA34" s="126">
        <f t="shared" si="47"/>
        <v>117.30728643567218</v>
      </c>
    </row>
    <row r="35" spans="1:27" s="112" customFormat="1" ht="58.5" x14ac:dyDescent="0.25">
      <c r="A35" s="110">
        <f>A34+1</f>
        <v>14</v>
      </c>
      <c r="B35" s="74" t="s">
        <v>129</v>
      </c>
      <c r="C35" s="111" t="s">
        <v>128</v>
      </c>
      <c r="D35" s="124">
        <v>1650</v>
      </c>
      <c r="E35" s="124">
        <v>1663.5</v>
      </c>
      <c r="F35" s="124">
        <f t="shared" si="14"/>
        <v>1318.1010000000001</v>
      </c>
      <c r="G35" s="124">
        <v>132.904</v>
      </c>
      <c r="H35" s="124">
        <v>113.39700000000001</v>
      </c>
      <c r="I35" s="124">
        <v>146.02699999999999</v>
      </c>
      <c r="J35" s="124">
        <v>120.611</v>
      </c>
      <c r="K35" s="124">
        <v>95.63</v>
      </c>
      <c r="L35" s="124">
        <v>134.91300000000001</v>
      </c>
      <c r="M35" s="124">
        <v>127.04</v>
      </c>
      <c r="N35" s="124">
        <v>117.053</v>
      </c>
      <c r="O35" s="124">
        <v>99.02</v>
      </c>
      <c r="P35" s="124">
        <v>114.89100000000001</v>
      </c>
      <c r="Q35" s="124">
        <v>116.61499999999999</v>
      </c>
      <c r="R35" s="124">
        <v>1309</v>
      </c>
      <c r="S35" s="124">
        <f t="shared" si="10"/>
        <v>9.1010000000001128</v>
      </c>
      <c r="T35" s="129">
        <f t="shared" si="46"/>
        <v>100.69526355996945</v>
      </c>
      <c r="U35" s="124">
        <f t="shared" si="15"/>
        <v>1524.875</v>
      </c>
      <c r="V35" s="124">
        <f t="shared" si="11"/>
        <v>-206.77399999999989</v>
      </c>
      <c r="W35" s="129">
        <f t="shared" si="38"/>
        <v>86.439937699811466</v>
      </c>
      <c r="X35" s="129">
        <f t="shared" si="39"/>
        <v>79.236609558160509</v>
      </c>
      <c r="Y35" s="124">
        <v>1535.2080000000001</v>
      </c>
      <c r="Z35" s="125">
        <f t="shared" si="13"/>
        <v>-217.10699999999997</v>
      </c>
      <c r="AA35" s="126">
        <f t="shared" si="47"/>
        <v>85.858137789797865</v>
      </c>
    </row>
    <row r="36" spans="1:27" s="112" customFormat="1" ht="78" x14ac:dyDescent="0.25">
      <c r="A36" s="110">
        <f t="shared" si="42"/>
        <v>15</v>
      </c>
      <c r="B36" s="74" t="s">
        <v>120</v>
      </c>
      <c r="C36" s="111" t="s">
        <v>121</v>
      </c>
      <c r="D36" s="124">
        <v>66</v>
      </c>
      <c r="E36" s="124">
        <v>66</v>
      </c>
      <c r="F36" s="124">
        <f t="shared" si="14"/>
        <v>57.946999999999996</v>
      </c>
      <c r="G36" s="124">
        <v>2.31</v>
      </c>
      <c r="H36" s="124">
        <v>0.8</v>
      </c>
      <c r="I36" s="124">
        <v>6.4</v>
      </c>
      <c r="J36" s="124">
        <v>6.8559999999999999</v>
      </c>
      <c r="K36" s="124">
        <v>19.620999999999999</v>
      </c>
      <c r="L36" s="124">
        <v>8</v>
      </c>
      <c r="M36" s="124">
        <v>8.36</v>
      </c>
      <c r="N36" s="124">
        <v>3.2</v>
      </c>
      <c r="O36" s="124">
        <v>0</v>
      </c>
      <c r="P36" s="124">
        <v>1.6</v>
      </c>
      <c r="Q36" s="124">
        <v>0.8</v>
      </c>
      <c r="R36" s="124">
        <v>57</v>
      </c>
      <c r="S36" s="124">
        <f t="shared" si="10"/>
        <v>0.94699999999999562</v>
      </c>
      <c r="T36" s="129">
        <f t="shared" si="46"/>
        <v>101.66140350877193</v>
      </c>
      <c r="U36" s="124">
        <f t="shared" si="15"/>
        <v>60.5</v>
      </c>
      <c r="V36" s="124">
        <f t="shared" si="11"/>
        <v>-2.5530000000000044</v>
      </c>
      <c r="W36" s="129">
        <f t="shared" si="38"/>
        <v>95.780165289256189</v>
      </c>
      <c r="X36" s="129">
        <f t="shared" si="39"/>
        <v>87.798484848484833</v>
      </c>
      <c r="Y36" s="124">
        <v>69.99799999999999</v>
      </c>
      <c r="Z36" s="125">
        <f t="shared" si="13"/>
        <v>-12.050999999999995</v>
      </c>
      <c r="AA36" s="126">
        <f t="shared" si="47"/>
        <v>82.78379382268065</v>
      </c>
    </row>
    <row r="37" spans="1:27" s="112" customFormat="1" ht="23.25" x14ac:dyDescent="0.25">
      <c r="A37" s="110">
        <f t="shared" si="42"/>
        <v>16</v>
      </c>
      <c r="B37" s="74" t="s">
        <v>76</v>
      </c>
      <c r="C37" s="111" t="s">
        <v>75</v>
      </c>
      <c r="D37" s="124">
        <f>SUM(D38:D41)</f>
        <v>54685</v>
      </c>
      <c r="E37" s="124">
        <f>SUM(E38:E41)</f>
        <v>54861</v>
      </c>
      <c r="F37" s="124">
        <f t="shared" si="14"/>
        <v>46473.038</v>
      </c>
      <c r="G37" s="124">
        <f t="shared" ref="G37:N37" si="48">SUM(G38:G41)</f>
        <v>3851.0230000000001</v>
      </c>
      <c r="H37" s="124">
        <f t="shared" si="48"/>
        <v>3682.0369999999998</v>
      </c>
      <c r="I37" s="124">
        <f t="shared" si="48"/>
        <v>4308.1459999999997</v>
      </c>
      <c r="J37" s="124">
        <f t="shared" si="48"/>
        <v>4056.6779999999999</v>
      </c>
      <c r="K37" s="124">
        <f t="shared" si="48"/>
        <v>3995.0899999999997</v>
      </c>
      <c r="L37" s="124">
        <f t="shared" si="48"/>
        <v>4411.7259999999997</v>
      </c>
      <c r="M37" s="124">
        <f t="shared" si="48"/>
        <v>5027.527</v>
      </c>
      <c r="N37" s="124">
        <f t="shared" si="48"/>
        <v>4122.6899999999996</v>
      </c>
      <c r="O37" s="124">
        <f>SUM(O38:O41)</f>
        <v>4916.75</v>
      </c>
      <c r="P37" s="124">
        <f>SUM(P38:P41)</f>
        <v>4245.4649999999992</v>
      </c>
      <c r="Q37" s="124">
        <f>SUM(Q38:Q41)</f>
        <v>3855.9059999999999</v>
      </c>
      <c r="R37" s="124">
        <f>SUM(R38:R41)</f>
        <v>46299.199999999997</v>
      </c>
      <c r="S37" s="124">
        <f t="shared" si="10"/>
        <v>173.83800000000338</v>
      </c>
      <c r="T37" s="129">
        <f t="shared" si="46"/>
        <v>100.3754665307392</v>
      </c>
      <c r="U37" s="124">
        <f t="shared" si="15"/>
        <v>50289.25</v>
      </c>
      <c r="V37" s="124">
        <f t="shared" si="11"/>
        <v>-3816.2119999999995</v>
      </c>
      <c r="W37" s="129">
        <f t="shared" si="38"/>
        <v>92.411475613575462</v>
      </c>
      <c r="X37" s="129">
        <f t="shared" si="39"/>
        <v>84.710519312444177</v>
      </c>
      <c r="Y37" s="124">
        <f t="shared" ref="Y37" si="49">SUM(Y38:Y41)</f>
        <v>47021.483999999997</v>
      </c>
      <c r="Z37" s="125">
        <f t="shared" si="13"/>
        <v>-548.44599999999627</v>
      </c>
      <c r="AA37" s="126">
        <f t="shared" si="47"/>
        <v>98.833626773667973</v>
      </c>
    </row>
    <row r="38" spans="1:27" s="49" customFormat="1" ht="58.5" x14ac:dyDescent="0.25">
      <c r="A38" s="48" t="s">
        <v>176</v>
      </c>
      <c r="B38" s="75" t="s">
        <v>68</v>
      </c>
      <c r="C38" s="133" t="s">
        <v>67</v>
      </c>
      <c r="D38" s="113">
        <v>1500</v>
      </c>
      <c r="E38" s="113">
        <v>1510</v>
      </c>
      <c r="F38" s="113">
        <f t="shared" si="14"/>
        <v>1330.2540000000001</v>
      </c>
      <c r="G38" s="113">
        <v>105.012</v>
      </c>
      <c r="H38" s="113">
        <v>147.398</v>
      </c>
      <c r="I38" s="113">
        <v>133.4</v>
      </c>
      <c r="J38" s="113">
        <v>95.028000000000006</v>
      </c>
      <c r="K38" s="113">
        <v>102.74</v>
      </c>
      <c r="L38" s="113">
        <v>125.354</v>
      </c>
      <c r="M38" s="113">
        <v>152.02199999999999</v>
      </c>
      <c r="N38" s="113">
        <v>104.69</v>
      </c>
      <c r="O38" s="113">
        <v>108.65</v>
      </c>
      <c r="P38" s="113">
        <v>133.41999999999999</v>
      </c>
      <c r="Q38" s="113">
        <v>122.54</v>
      </c>
      <c r="R38" s="113">
        <v>1317.5</v>
      </c>
      <c r="S38" s="113">
        <f t="shared" si="10"/>
        <v>12.754000000000133</v>
      </c>
      <c r="T38" s="102">
        <f t="shared" si="46"/>
        <v>100.96804554079696</v>
      </c>
      <c r="U38" s="113">
        <f t="shared" si="15"/>
        <v>1384.1666666666665</v>
      </c>
      <c r="V38" s="113">
        <f t="shared" si="11"/>
        <v>-53.912666666666382</v>
      </c>
      <c r="W38" s="102">
        <f t="shared" si="38"/>
        <v>96.105045153521999</v>
      </c>
      <c r="X38" s="102">
        <f t="shared" si="39"/>
        <v>88.096291390728481</v>
      </c>
      <c r="Y38" s="113">
        <v>1287.2459999999999</v>
      </c>
      <c r="Z38" s="72">
        <f t="shared" si="13"/>
        <v>43.008000000000266</v>
      </c>
      <c r="AA38" s="127">
        <f t="shared" si="47"/>
        <v>103.34108631916511</v>
      </c>
    </row>
    <row r="39" spans="1:27" s="49" customFormat="1" ht="23.25" x14ac:dyDescent="0.25">
      <c r="A39" s="48" t="s">
        <v>177</v>
      </c>
      <c r="B39" s="76" t="s">
        <v>56</v>
      </c>
      <c r="C39" s="42" t="s">
        <v>57</v>
      </c>
      <c r="D39" s="113">
        <v>52000</v>
      </c>
      <c r="E39" s="113">
        <v>52160</v>
      </c>
      <c r="F39" s="113">
        <f t="shared" si="14"/>
        <v>44283.880999999994</v>
      </c>
      <c r="G39" s="113">
        <v>3685.0909999999999</v>
      </c>
      <c r="H39" s="113">
        <v>3425.6</v>
      </c>
      <c r="I39" s="113">
        <v>4089.7260000000001</v>
      </c>
      <c r="J39" s="113">
        <v>3878.43</v>
      </c>
      <c r="K39" s="113">
        <v>3807.6</v>
      </c>
      <c r="L39" s="113">
        <v>4224.9539999999997</v>
      </c>
      <c r="M39" s="113">
        <v>4756.41</v>
      </c>
      <c r="N39" s="113">
        <v>3958.5169999999998</v>
      </c>
      <c r="O39" s="113">
        <v>4748.9920000000002</v>
      </c>
      <c r="P39" s="113">
        <v>4032.1619999999998</v>
      </c>
      <c r="Q39" s="113">
        <v>3676.3989999999999</v>
      </c>
      <c r="R39" s="113">
        <v>44125</v>
      </c>
      <c r="S39" s="113">
        <f t="shared" si="10"/>
        <v>158.88099999999395</v>
      </c>
      <c r="T39" s="102">
        <f t="shared" si="46"/>
        <v>100.36007025495751</v>
      </c>
      <c r="U39" s="113">
        <f t="shared" si="15"/>
        <v>47813.333333333336</v>
      </c>
      <c r="V39" s="113">
        <f t="shared" ref="V39:V56" si="50">F39-U39</f>
        <v>-3529.4523333333418</v>
      </c>
      <c r="W39" s="102">
        <f t="shared" si="38"/>
        <v>92.61826756832123</v>
      </c>
      <c r="X39" s="102">
        <f t="shared" si="39"/>
        <v>84.900078604294464</v>
      </c>
      <c r="Y39" s="113">
        <v>44688.680999999997</v>
      </c>
      <c r="Z39" s="72">
        <f t="shared" ref="Z39:Z82" si="51">F39-Y39</f>
        <v>-404.80000000000291</v>
      </c>
      <c r="AA39" s="127">
        <f t="shared" si="47"/>
        <v>99.094177785197985</v>
      </c>
    </row>
    <row r="40" spans="1:27" s="49" customFormat="1" ht="39" x14ac:dyDescent="0.25">
      <c r="A40" s="48" t="s">
        <v>178</v>
      </c>
      <c r="B40" s="76" t="s">
        <v>72</v>
      </c>
      <c r="C40" s="42" t="s">
        <v>69</v>
      </c>
      <c r="D40" s="113">
        <v>1050</v>
      </c>
      <c r="E40" s="113">
        <v>1056</v>
      </c>
      <c r="F40" s="113">
        <f t="shared" si="14"/>
        <v>782.30300000000011</v>
      </c>
      <c r="G40" s="113">
        <v>51.84</v>
      </c>
      <c r="H40" s="113">
        <v>100.85899999999999</v>
      </c>
      <c r="I40" s="113">
        <v>78.66</v>
      </c>
      <c r="J40" s="113">
        <v>75.38</v>
      </c>
      <c r="K40" s="113">
        <v>73.489999999999995</v>
      </c>
      <c r="L40" s="113">
        <v>61.417999999999999</v>
      </c>
      <c r="M40" s="113">
        <v>114.575</v>
      </c>
      <c r="N40" s="113">
        <v>41.313000000000002</v>
      </c>
      <c r="O40" s="113">
        <v>52.438000000000002</v>
      </c>
      <c r="P40" s="113">
        <v>76.263000000000005</v>
      </c>
      <c r="Q40" s="113">
        <v>56.067</v>
      </c>
      <c r="R40" s="113">
        <v>781</v>
      </c>
      <c r="S40" s="113">
        <f t="shared" si="10"/>
        <v>1.303000000000111</v>
      </c>
      <c r="T40" s="102">
        <f t="shared" si="46"/>
        <v>100.16683738796416</v>
      </c>
      <c r="U40" s="113">
        <f t="shared" si="15"/>
        <v>968</v>
      </c>
      <c r="V40" s="113">
        <f t="shared" si="50"/>
        <v>-185.69699999999989</v>
      </c>
      <c r="W40" s="102">
        <f t="shared" si="38"/>
        <v>80.816425619834718</v>
      </c>
      <c r="X40" s="102">
        <f t="shared" si="39"/>
        <v>74.081723484848496</v>
      </c>
      <c r="Y40" s="113">
        <v>906.15699999999993</v>
      </c>
      <c r="Z40" s="72">
        <f t="shared" si="51"/>
        <v>-123.85399999999981</v>
      </c>
      <c r="AA40" s="127">
        <f t="shared" si="47"/>
        <v>86.331949099328284</v>
      </c>
    </row>
    <row r="41" spans="1:27" s="49" customFormat="1" ht="117" x14ac:dyDescent="0.25">
      <c r="A41" s="48" t="s">
        <v>179</v>
      </c>
      <c r="B41" s="77" t="s">
        <v>71</v>
      </c>
      <c r="C41" s="42" t="s">
        <v>70</v>
      </c>
      <c r="D41" s="113">
        <v>135</v>
      </c>
      <c r="E41" s="113">
        <v>135</v>
      </c>
      <c r="F41" s="113">
        <f t="shared" si="14"/>
        <v>76.600000000000009</v>
      </c>
      <c r="G41" s="113">
        <v>9.08</v>
      </c>
      <c r="H41" s="113">
        <v>8.18</v>
      </c>
      <c r="I41" s="113">
        <v>6.36</v>
      </c>
      <c r="J41" s="113">
        <v>7.84</v>
      </c>
      <c r="K41" s="113">
        <v>11.26</v>
      </c>
      <c r="L41" s="113">
        <v>0</v>
      </c>
      <c r="M41" s="113">
        <v>4.5199999999999996</v>
      </c>
      <c r="N41" s="113">
        <v>18.170000000000002</v>
      </c>
      <c r="O41" s="113">
        <v>6.67</v>
      </c>
      <c r="P41" s="113">
        <v>3.62</v>
      </c>
      <c r="Q41" s="113">
        <v>0.9</v>
      </c>
      <c r="R41" s="113">
        <v>75.7</v>
      </c>
      <c r="S41" s="113">
        <f t="shared" si="10"/>
        <v>0.90000000000000568</v>
      </c>
      <c r="T41" s="102">
        <f t="shared" si="46"/>
        <v>101.18890356671071</v>
      </c>
      <c r="U41" s="113">
        <f t="shared" si="15"/>
        <v>123.75</v>
      </c>
      <c r="V41" s="113">
        <f t="shared" si="50"/>
        <v>-47.149999999999991</v>
      </c>
      <c r="W41" s="102">
        <f t="shared" si="38"/>
        <v>61.89898989898991</v>
      </c>
      <c r="X41" s="102">
        <f t="shared" si="39"/>
        <v>56.740740740740748</v>
      </c>
      <c r="Y41" s="113">
        <v>139.4</v>
      </c>
      <c r="Z41" s="72">
        <f t="shared" si="51"/>
        <v>-62.8</v>
      </c>
      <c r="AA41" s="127">
        <f t="shared" si="47"/>
        <v>54.94978479196557</v>
      </c>
    </row>
    <row r="42" spans="1:27" s="112" customFormat="1" ht="39" x14ac:dyDescent="0.25">
      <c r="A42" s="110">
        <v>17</v>
      </c>
      <c r="B42" s="116" t="s">
        <v>154</v>
      </c>
      <c r="C42" s="111" t="s">
        <v>155</v>
      </c>
      <c r="D42" s="124">
        <v>7035</v>
      </c>
      <c r="E42" s="124">
        <v>7035</v>
      </c>
      <c r="F42" s="124">
        <f t="shared" si="14"/>
        <v>2010</v>
      </c>
      <c r="G42" s="124">
        <v>0</v>
      </c>
      <c r="H42" s="124">
        <v>0</v>
      </c>
      <c r="I42" s="124">
        <v>0</v>
      </c>
      <c r="J42" s="124"/>
      <c r="K42" s="124"/>
      <c r="L42" s="124">
        <v>0</v>
      </c>
      <c r="M42" s="124">
        <v>1005</v>
      </c>
      <c r="N42" s="124">
        <v>0</v>
      </c>
      <c r="O42" s="124">
        <v>0</v>
      </c>
      <c r="P42" s="124">
        <v>1005</v>
      </c>
      <c r="Q42" s="124">
        <v>0</v>
      </c>
      <c r="R42" s="124">
        <v>2010</v>
      </c>
      <c r="S42" s="124">
        <f t="shared" si="10"/>
        <v>0</v>
      </c>
      <c r="T42" s="129">
        <f t="shared" si="46"/>
        <v>100</v>
      </c>
      <c r="U42" s="124">
        <f t="shared" si="15"/>
        <v>6448.75</v>
      </c>
      <c r="V42" s="124">
        <f t="shared" si="50"/>
        <v>-4438.75</v>
      </c>
      <c r="W42" s="129">
        <f t="shared" ref="W42" si="52">F42/U42*100</f>
        <v>31.168831168831169</v>
      </c>
      <c r="X42" s="129">
        <f t="shared" ref="X42" si="53">F42/E42*100</f>
        <v>28.571428571428569</v>
      </c>
      <c r="Y42" s="124">
        <v>7035</v>
      </c>
      <c r="Z42" s="125">
        <f t="shared" si="51"/>
        <v>-5025</v>
      </c>
      <c r="AA42" s="126">
        <f t="shared" ref="AA42:AA49" si="54">F42/Y42*100</f>
        <v>28.571428571428569</v>
      </c>
    </row>
    <row r="43" spans="1:27" s="112" customFormat="1" ht="58.5" x14ac:dyDescent="0.25">
      <c r="A43" s="110">
        <v>18</v>
      </c>
      <c r="B43" s="116" t="s">
        <v>35</v>
      </c>
      <c r="C43" s="111" t="s">
        <v>19</v>
      </c>
      <c r="D43" s="124">
        <v>14000</v>
      </c>
      <c r="E43" s="124">
        <v>14000</v>
      </c>
      <c r="F43" s="124">
        <f t="shared" si="14"/>
        <v>16941.885000000002</v>
      </c>
      <c r="G43" s="124">
        <v>1098.663</v>
      </c>
      <c r="H43" s="124">
        <v>1187.5940000000001</v>
      </c>
      <c r="I43" s="124">
        <v>1672.4680000000001</v>
      </c>
      <c r="J43" s="124">
        <v>1801.9960000000001</v>
      </c>
      <c r="K43" s="124">
        <v>1657.6389999999999</v>
      </c>
      <c r="L43" s="124">
        <v>1632.5429999999999</v>
      </c>
      <c r="M43" s="124">
        <v>1792.912</v>
      </c>
      <c r="N43" s="124">
        <v>1266.2670000000001</v>
      </c>
      <c r="O43" s="124">
        <v>1733.491</v>
      </c>
      <c r="P43" s="124">
        <v>1875.249</v>
      </c>
      <c r="Q43" s="124">
        <v>1223.0630000000001</v>
      </c>
      <c r="R43" s="124">
        <v>14000</v>
      </c>
      <c r="S43" s="124">
        <f t="shared" ref="S43:S59" si="55">F43-R43</f>
        <v>2941.885000000002</v>
      </c>
      <c r="T43" s="129">
        <f t="shared" ref="T43:T49" si="56">F43/R43*100</f>
        <v>121.01346428571429</v>
      </c>
      <c r="U43" s="124">
        <f t="shared" si="15"/>
        <v>12833.333333333334</v>
      </c>
      <c r="V43" s="124">
        <f t="shared" si="50"/>
        <v>4108.5516666666681</v>
      </c>
      <c r="W43" s="129">
        <f t="shared" si="38"/>
        <v>132.01468831168833</v>
      </c>
      <c r="X43" s="129">
        <f t="shared" si="39"/>
        <v>121.01346428571429</v>
      </c>
      <c r="Y43" s="124">
        <v>11004.064999999999</v>
      </c>
      <c r="Z43" s="125">
        <f t="shared" si="51"/>
        <v>5937.8200000000033</v>
      </c>
      <c r="AA43" s="126">
        <f t="shared" si="54"/>
        <v>153.96024105637329</v>
      </c>
    </row>
    <row r="44" spans="1:27" s="112" customFormat="1" ht="23.25" x14ac:dyDescent="0.25">
      <c r="A44" s="110">
        <f t="shared" ref="A44:A50" si="57">A43+1</f>
        <v>19</v>
      </c>
      <c r="B44" s="50" t="s">
        <v>51</v>
      </c>
      <c r="C44" s="111" t="s">
        <v>15</v>
      </c>
      <c r="D44" s="124">
        <v>675.02</v>
      </c>
      <c r="E44" s="124">
        <v>681.02</v>
      </c>
      <c r="F44" s="124">
        <f t="shared" si="14"/>
        <v>713.14400000000001</v>
      </c>
      <c r="G44" s="124">
        <v>11.548</v>
      </c>
      <c r="H44" s="124">
        <v>67.168999999999997</v>
      </c>
      <c r="I44" s="124">
        <v>41.317999999999998</v>
      </c>
      <c r="J44" s="124">
        <v>65.968000000000004</v>
      </c>
      <c r="K44" s="124">
        <v>67.691999999999993</v>
      </c>
      <c r="L44" s="124">
        <v>36.723999999999997</v>
      </c>
      <c r="M44" s="124">
        <v>193.364</v>
      </c>
      <c r="N44" s="124">
        <v>26.940999999999999</v>
      </c>
      <c r="O44" s="124">
        <v>40.735999999999997</v>
      </c>
      <c r="P44" s="124">
        <v>119.896</v>
      </c>
      <c r="Q44" s="124">
        <v>41.787999999999997</v>
      </c>
      <c r="R44" s="124">
        <v>616.91499999999996</v>
      </c>
      <c r="S44" s="124">
        <f t="shared" si="55"/>
        <v>96.229000000000042</v>
      </c>
      <c r="T44" s="129">
        <f t="shared" si="56"/>
        <v>115.5984211763371</v>
      </c>
      <c r="U44" s="124">
        <f t="shared" si="15"/>
        <v>624.26833333333332</v>
      </c>
      <c r="V44" s="124">
        <f t="shared" si="50"/>
        <v>88.875666666666689</v>
      </c>
      <c r="W44" s="129">
        <f t="shared" si="38"/>
        <v>114.23677318247229</v>
      </c>
      <c r="X44" s="129">
        <f t="shared" si="39"/>
        <v>104.71704208393294</v>
      </c>
      <c r="Y44" s="124">
        <v>744.51499999999987</v>
      </c>
      <c r="Z44" s="125">
        <f t="shared" si="51"/>
        <v>-31.370999999999867</v>
      </c>
      <c r="AA44" s="126">
        <f t="shared" si="54"/>
        <v>95.78638442475976</v>
      </c>
    </row>
    <row r="45" spans="1:27" s="112" customFormat="1" ht="97.5" x14ac:dyDescent="0.25">
      <c r="A45" s="110">
        <f t="shared" si="57"/>
        <v>20</v>
      </c>
      <c r="B45" s="50" t="s">
        <v>87</v>
      </c>
      <c r="C45" s="111" t="s">
        <v>86</v>
      </c>
      <c r="D45" s="124">
        <v>43</v>
      </c>
      <c r="E45" s="124">
        <v>43</v>
      </c>
      <c r="F45" s="124">
        <f t="shared" si="14"/>
        <v>35.513000000000005</v>
      </c>
      <c r="G45" s="124">
        <v>0</v>
      </c>
      <c r="H45" s="124">
        <v>9.6530000000000005</v>
      </c>
      <c r="I45" s="124">
        <v>0.69499999999999995</v>
      </c>
      <c r="J45" s="124">
        <v>0.82699999999999996</v>
      </c>
      <c r="K45" s="124">
        <v>13.332000000000001</v>
      </c>
      <c r="L45" s="124">
        <v>0.39200000000000002</v>
      </c>
      <c r="M45" s="124">
        <v>0.314</v>
      </c>
      <c r="N45" s="124">
        <v>1.754</v>
      </c>
      <c r="O45" s="124">
        <v>0</v>
      </c>
      <c r="P45" s="124">
        <v>4.9000000000000004</v>
      </c>
      <c r="Q45" s="124">
        <v>3.6459999999999999</v>
      </c>
      <c r="R45" s="124">
        <v>31.8</v>
      </c>
      <c r="S45" s="124">
        <f t="shared" si="55"/>
        <v>3.7130000000000045</v>
      </c>
      <c r="T45" s="129">
        <f t="shared" si="56"/>
        <v>111.67610062893083</v>
      </c>
      <c r="U45" s="124">
        <f t="shared" si="15"/>
        <v>39.416666666666671</v>
      </c>
      <c r="V45" s="124">
        <f t="shared" si="50"/>
        <v>-3.9036666666666662</v>
      </c>
      <c r="W45" s="129">
        <f t="shared" si="38"/>
        <v>90.096405919661734</v>
      </c>
      <c r="X45" s="129">
        <f t="shared" si="39"/>
        <v>82.588372093023267</v>
      </c>
      <c r="Y45" s="124">
        <v>37.274000000000001</v>
      </c>
      <c r="Z45" s="125">
        <f t="shared" si="51"/>
        <v>-1.7609999999999957</v>
      </c>
      <c r="AA45" s="126">
        <f t="shared" si="54"/>
        <v>95.275527177120793</v>
      </c>
    </row>
    <row r="46" spans="1:27" s="112" customFormat="1" ht="33" customHeight="1" x14ac:dyDescent="0.25">
      <c r="A46" s="110">
        <f t="shared" si="57"/>
        <v>21</v>
      </c>
      <c r="B46" s="64" t="s">
        <v>58</v>
      </c>
      <c r="C46" s="26" t="s">
        <v>59</v>
      </c>
      <c r="D46" s="124">
        <v>500</v>
      </c>
      <c r="E46" s="124">
        <v>500</v>
      </c>
      <c r="F46" s="124">
        <f t="shared" si="14"/>
        <v>671.65899999999999</v>
      </c>
      <c r="G46" s="124">
        <v>0</v>
      </c>
      <c r="H46" s="124"/>
      <c r="I46" s="124">
        <v>0</v>
      </c>
      <c r="J46" s="124"/>
      <c r="K46" s="124"/>
      <c r="L46" s="124">
        <v>435.351</v>
      </c>
      <c r="M46" s="124">
        <v>0</v>
      </c>
      <c r="N46" s="124">
        <v>0</v>
      </c>
      <c r="O46" s="124">
        <v>0</v>
      </c>
      <c r="P46" s="124">
        <v>0</v>
      </c>
      <c r="Q46" s="124">
        <v>236.30799999999999</v>
      </c>
      <c r="R46" s="124">
        <v>500</v>
      </c>
      <c r="S46" s="124">
        <f t="shared" si="55"/>
        <v>171.65899999999999</v>
      </c>
      <c r="T46" s="129">
        <f t="shared" si="56"/>
        <v>134.33179999999999</v>
      </c>
      <c r="U46" s="124">
        <f t="shared" si="15"/>
        <v>458.33333333333331</v>
      </c>
      <c r="V46" s="124">
        <f t="shared" si="50"/>
        <v>213.32566666666668</v>
      </c>
      <c r="W46" s="129">
        <f t="shared" si="38"/>
        <v>146.54378181818183</v>
      </c>
      <c r="X46" s="129">
        <f t="shared" si="39"/>
        <v>134.33179999999999</v>
      </c>
      <c r="Y46" s="124">
        <v>491.714</v>
      </c>
      <c r="Z46" s="125">
        <f t="shared" si="51"/>
        <v>179.94499999999999</v>
      </c>
      <c r="AA46" s="126">
        <f t="shared" si="54"/>
        <v>136.59545996249852</v>
      </c>
    </row>
    <row r="47" spans="1:27" s="112" customFormat="1" ht="23.25" x14ac:dyDescent="0.25">
      <c r="A47" s="110">
        <f t="shared" si="57"/>
        <v>22</v>
      </c>
      <c r="B47" s="50" t="s">
        <v>8</v>
      </c>
      <c r="C47" s="111" t="s">
        <v>20</v>
      </c>
      <c r="D47" s="124">
        <v>1700</v>
      </c>
      <c r="E47" s="124">
        <v>13167.082</v>
      </c>
      <c r="F47" s="124">
        <f t="shared" si="14"/>
        <v>18886.190000000002</v>
      </c>
      <c r="G47" s="124">
        <v>1821.1769999999999</v>
      </c>
      <c r="H47" s="124">
        <v>567.76099999999997</v>
      </c>
      <c r="I47" s="124">
        <v>735.09400000000005</v>
      </c>
      <c r="J47" s="124">
        <v>1343.0830000000001</v>
      </c>
      <c r="K47" s="124">
        <v>1663.97</v>
      </c>
      <c r="L47" s="124">
        <v>5534.8720000000003</v>
      </c>
      <c r="M47" s="124">
        <v>323.41199999999998</v>
      </c>
      <c r="N47" s="124">
        <v>630.43899999999996</v>
      </c>
      <c r="O47" s="124">
        <v>551.15499999999997</v>
      </c>
      <c r="P47" s="124">
        <v>4180.9589999999998</v>
      </c>
      <c r="Q47" s="124">
        <v>1534.268</v>
      </c>
      <c r="R47" s="124">
        <v>13167.082</v>
      </c>
      <c r="S47" s="124">
        <f t="shared" si="55"/>
        <v>5719.108000000002</v>
      </c>
      <c r="T47" s="129">
        <f t="shared" si="56"/>
        <v>143.43489316767378</v>
      </c>
      <c r="U47" s="124">
        <f t="shared" si="15"/>
        <v>12069.825166666667</v>
      </c>
      <c r="V47" s="124">
        <f t="shared" si="50"/>
        <v>6816.3648333333349</v>
      </c>
      <c r="W47" s="129">
        <f t="shared" si="38"/>
        <v>156.47442891018954</v>
      </c>
      <c r="X47" s="129">
        <f t="shared" si="39"/>
        <v>143.43489316767378</v>
      </c>
      <c r="Y47" s="124">
        <v>7154.5829999999987</v>
      </c>
      <c r="Z47" s="125">
        <f t="shared" si="51"/>
        <v>11731.607000000004</v>
      </c>
      <c r="AA47" s="126">
        <f t="shared" si="54"/>
        <v>263.97331612478331</v>
      </c>
    </row>
    <row r="48" spans="1:27" s="112" customFormat="1" ht="165.75" customHeight="1" x14ac:dyDescent="0.25">
      <c r="A48" s="110">
        <f t="shared" si="57"/>
        <v>23</v>
      </c>
      <c r="B48" s="50" t="s">
        <v>50</v>
      </c>
      <c r="C48" s="111" t="s">
        <v>47</v>
      </c>
      <c r="D48" s="124">
        <v>2500</v>
      </c>
      <c r="E48" s="124">
        <v>3179</v>
      </c>
      <c r="F48" s="124">
        <f t="shared" si="14"/>
        <v>9628.1990000000005</v>
      </c>
      <c r="G48" s="124">
        <v>69.647000000000006</v>
      </c>
      <c r="H48" s="124">
        <v>102.447</v>
      </c>
      <c r="I48" s="124">
        <v>78.858999999999995</v>
      </c>
      <c r="J48" s="124">
        <v>208.977</v>
      </c>
      <c r="K48" s="124">
        <v>459.92700000000002</v>
      </c>
      <c r="L48" s="124">
        <v>679.62599999999998</v>
      </c>
      <c r="M48" s="124">
        <v>409.46300000000002</v>
      </c>
      <c r="N48" s="124">
        <v>909.00699999999995</v>
      </c>
      <c r="O48" s="124">
        <v>264.36599999999999</v>
      </c>
      <c r="P48" s="124">
        <v>1873.491</v>
      </c>
      <c r="Q48" s="124">
        <v>4572.3890000000001</v>
      </c>
      <c r="R48" s="124">
        <v>3179</v>
      </c>
      <c r="S48" s="124">
        <f t="shared" si="55"/>
        <v>6449.1990000000005</v>
      </c>
      <c r="T48" s="129">
        <f t="shared" si="56"/>
        <v>302.86879521862227</v>
      </c>
      <c r="U48" s="124">
        <f t="shared" si="15"/>
        <v>2914.0833333333335</v>
      </c>
      <c r="V48" s="124">
        <f t="shared" si="50"/>
        <v>6714.1156666666666</v>
      </c>
      <c r="W48" s="129">
        <f t="shared" si="38"/>
        <v>330.40232205667877</v>
      </c>
      <c r="X48" s="129">
        <f t="shared" si="39"/>
        <v>302.86879521862227</v>
      </c>
      <c r="Y48" s="124">
        <v>5159.8220000000001</v>
      </c>
      <c r="Z48" s="125">
        <f t="shared" si="51"/>
        <v>4468.3770000000004</v>
      </c>
      <c r="AA48" s="126">
        <f t="shared" si="54"/>
        <v>186.5994408334241</v>
      </c>
    </row>
    <row r="49" spans="1:27" s="112" customFormat="1" ht="78" x14ac:dyDescent="0.25">
      <c r="A49" s="110">
        <f t="shared" si="57"/>
        <v>24</v>
      </c>
      <c r="B49" s="50" t="s">
        <v>112</v>
      </c>
      <c r="C49" s="111" t="s">
        <v>111</v>
      </c>
      <c r="D49" s="124">
        <v>8.5</v>
      </c>
      <c r="E49" s="124">
        <v>85.564999999999998</v>
      </c>
      <c r="F49" s="124">
        <f t="shared" si="14"/>
        <v>85.634999999999991</v>
      </c>
      <c r="G49" s="124">
        <v>0.64500000000000002</v>
      </c>
      <c r="H49" s="124">
        <v>75.531999999999996</v>
      </c>
      <c r="I49" s="124">
        <v>0</v>
      </c>
      <c r="J49" s="124">
        <v>9.4580000000000002</v>
      </c>
      <c r="K49" s="124"/>
      <c r="L49" s="124">
        <v>0</v>
      </c>
      <c r="M49" s="124">
        <v>0</v>
      </c>
      <c r="N49" s="124">
        <v>0</v>
      </c>
      <c r="O49" s="124">
        <v>0</v>
      </c>
      <c r="P49" s="124">
        <v>0</v>
      </c>
      <c r="Q49" s="124">
        <v>0</v>
      </c>
      <c r="R49" s="124">
        <v>85.564999999999998</v>
      </c>
      <c r="S49" s="124">
        <f t="shared" si="55"/>
        <v>6.9999999999993179E-2</v>
      </c>
      <c r="T49" s="129">
        <f t="shared" si="56"/>
        <v>100.08180915093787</v>
      </c>
      <c r="U49" s="124">
        <f t="shared" si="15"/>
        <v>78.434583333333322</v>
      </c>
      <c r="V49" s="124">
        <f t="shared" si="50"/>
        <v>7.2004166666666691</v>
      </c>
      <c r="W49" s="129">
        <f t="shared" si="38"/>
        <v>109.18015543738679</v>
      </c>
      <c r="X49" s="129">
        <f t="shared" si="39"/>
        <v>100.08180915093787</v>
      </c>
      <c r="Y49" s="124">
        <v>8.4089999999999989</v>
      </c>
      <c r="Z49" s="125">
        <f t="shared" si="51"/>
        <v>77.225999999999999</v>
      </c>
      <c r="AA49" s="126">
        <f t="shared" si="54"/>
        <v>1018.3731716018551</v>
      </c>
    </row>
    <row r="50" spans="1:27" s="112" customFormat="1" ht="39" x14ac:dyDescent="0.25">
      <c r="A50" s="110">
        <f t="shared" si="57"/>
        <v>25</v>
      </c>
      <c r="B50" s="50" t="s">
        <v>78</v>
      </c>
      <c r="C50" s="111" t="s">
        <v>77</v>
      </c>
      <c r="D50" s="124">
        <v>0.1</v>
      </c>
      <c r="E50" s="124">
        <v>0.1</v>
      </c>
      <c r="F50" s="124">
        <f t="shared" si="14"/>
        <v>0</v>
      </c>
      <c r="G50" s="124">
        <v>0</v>
      </c>
      <c r="H50" s="124"/>
      <c r="I50" s="124">
        <v>0</v>
      </c>
      <c r="J50" s="124"/>
      <c r="K50" s="124"/>
      <c r="L50" s="124">
        <v>0</v>
      </c>
      <c r="M50" s="124"/>
      <c r="N50" s="124">
        <v>0</v>
      </c>
      <c r="O50" s="124"/>
      <c r="P50" s="124">
        <v>0</v>
      </c>
      <c r="Q50" s="124">
        <v>0</v>
      </c>
      <c r="R50" s="124">
        <v>0</v>
      </c>
      <c r="S50" s="124">
        <f t="shared" si="55"/>
        <v>0</v>
      </c>
      <c r="T50" s="129"/>
      <c r="U50" s="124">
        <f t="shared" si="15"/>
        <v>9.166666666666666E-2</v>
      </c>
      <c r="V50" s="124">
        <f t="shared" si="50"/>
        <v>-9.166666666666666E-2</v>
      </c>
      <c r="W50" s="129">
        <f t="shared" si="38"/>
        <v>0</v>
      </c>
      <c r="X50" s="129">
        <f t="shared" si="39"/>
        <v>0</v>
      </c>
      <c r="Y50" s="124">
        <v>4.0000000000000001E-3</v>
      </c>
      <c r="Z50" s="125">
        <f t="shared" si="51"/>
        <v>-4.0000000000000001E-3</v>
      </c>
      <c r="AA50" s="126"/>
    </row>
    <row r="51" spans="1:27" s="135" customFormat="1" ht="37.5" customHeight="1" x14ac:dyDescent="0.3">
      <c r="A51" s="143" t="s">
        <v>144</v>
      </c>
      <c r="B51" s="143"/>
      <c r="C51" s="143"/>
      <c r="D51" s="118">
        <f>D7+D8+D9+D14+D22+D28+D29+D30+D31+D32+D33+D34+D37+D43+D44+D45+D46+D47+D48+D50+D49+D36+D35+D42</f>
        <v>6249303.0779999988</v>
      </c>
      <c r="E51" s="118">
        <f>E7+E8+E9+E14+E22+E28+E29+E30+E31+E32+E33+E34+E37+E43+E44+E45+E46+E47+E48+E50+E49+E36+E35+E42</f>
        <v>6908771.1719999993</v>
      </c>
      <c r="F51" s="118">
        <f t="shared" si="14"/>
        <v>6130753.8170000017</v>
      </c>
      <c r="G51" s="118">
        <f t="shared" ref="G51:K51" si="58">G7+G8+G9+G14+G22+G28+G29+G30+G31+G32+G33+G34+G37+G43+G44+G45+G46+G47+G48+G50+G49+G36+G35+G21</f>
        <v>508078.70500000002</v>
      </c>
      <c r="H51" s="118">
        <f t="shared" si="58"/>
        <v>539626.52100000018</v>
      </c>
      <c r="I51" s="118">
        <f t="shared" si="58"/>
        <v>467582.87800000003</v>
      </c>
      <c r="J51" s="118">
        <f t="shared" si="58"/>
        <v>584664.69099999999</v>
      </c>
      <c r="K51" s="118">
        <f t="shared" si="58"/>
        <v>554426.73200000008</v>
      </c>
      <c r="L51" s="118">
        <f t="shared" ref="L51" si="59">L7+L8+L9+L14+L22+L28+L29+L30+L31+L32+L33+L34+L37+L43+L44+L45+L46+L47+L48+L50+L49+L36+L35+L21</f>
        <v>529850.82200000004</v>
      </c>
      <c r="M51" s="118">
        <f>M7+M8+M9+M14+M22+M28+M29+M30+M31+M32+M33+M34+M37+M43+M44+M45+M46+M47+M48+M50+M49+M36+M35+M21+M42</f>
        <v>647533.69200000004</v>
      </c>
      <c r="N51" s="118">
        <f>N7+N8+N9+N14+N22+N28+N29+N30+N31+N32+N33+N34+N37+N43+N44+N45+N46+N47+N48+N50+N49+N36+N35+N21+N42</f>
        <v>575682.92099999986</v>
      </c>
      <c r="O51" s="118">
        <f>O7+O8+O9+O14+O22+O28+O29+O30+O31+O32+O33+O34+O37+O43+O44+O45+O46+O47+O48+O50+O49+O36+O35+O21+O42</f>
        <v>503637.32</v>
      </c>
      <c r="P51" s="118">
        <f>P7+P8+P9+P14+P22+P28+P29+P30+P31+P32+P33+P34+P37+P43+P44+P45+P46+P47+P48+P50+P49+P36+P35+P21+P42</f>
        <v>630401.25699999987</v>
      </c>
      <c r="Q51" s="118">
        <f>Q7+Q8+Q9+Q14+Q22+Q28+Q29+Q30+Q31+Q32+Q33+Q34+Q37+Q43+Q44+Q45+Q46+Q47+Q48+Q50+Q49+Q36+Q35+Q21+Q42</f>
        <v>589268.2779999997</v>
      </c>
      <c r="R51" s="118">
        <f>R7+R8+R9+R14+R22+R28+R29+R30+R31+R32+R33+R34+R37+R43+R44+R45+R46+R47+R48+R50+R49+R36+R35+R42</f>
        <v>6024527.1430000002</v>
      </c>
      <c r="S51" s="118">
        <f t="shared" si="55"/>
        <v>106226.67400000151</v>
      </c>
      <c r="T51" s="103">
        <f t="shared" ref="T51:T62" si="60">F51/R51*100</f>
        <v>101.76323670685802</v>
      </c>
      <c r="U51" s="118">
        <f>U7+U8+U9+U14+U22+U28+U29+U30+U31+U32+U33+U34+U37+U43+U44+U45+U46+U47+U48+U50+U49+U36+U35+U42</f>
        <v>6333040.2409999985</v>
      </c>
      <c r="V51" s="118">
        <f t="shared" si="50"/>
        <v>-202286.42399999686</v>
      </c>
      <c r="W51" s="103">
        <f t="shared" si="38"/>
        <v>96.805856013824169</v>
      </c>
      <c r="X51" s="103">
        <f t="shared" si="39"/>
        <v>88.738701346005485</v>
      </c>
      <c r="Y51" s="118">
        <f>Y7+Y8+Y9+Y14+Y22+Y28+Y29+Y30+Y31+Y32+Y33+Y34+Y37+Y43+Y44+Y45+Y46+Y47+Y48+Y50+Y49+Y36+Y35+Y21+Y42</f>
        <v>5235104.8889999976</v>
      </c>
      <c r="Z51" s="51">
        <f t="shared" si="51"/>
        <v>895648.92800000403</v>
      </c>
      <c r="AA51" s="52">
        <f>F51/Y51*100</f>
        <v>117.10851925587855</v>
      </c>
    </row>
    <row r="52" spans="1:27" s="120" customFormat="1" ht="58.5" x14ac:dyDescent="0.25">
      <c r="A52" s="121">
        <v>1</v>
      </c>
      <c r="B52" s="123" t="s">
        <v>221</v>
      </c>
      <c r="C52" s="122" t="s">
        <v>220</v>
      </c>
      <c r="D52" s="128"/>
      <c r="E52" s="128">
        <v>41214.199999999997</v>
      </c>
      <c r="F52" s="124">
        <f>SUM(G52:Q52)</f>
        <v>27476.2</v>
      </c>
      <c r="G52" s="124"/>
      <c r="H52" s="124"/>
      <c r="I52" s="124"/>
      <c r="J52" s="124"/>
      <c r="K52" s="124"/>
      <c r="L52" s="124"/>
      <c r="M52" s="124"/>
      <c r="N52" s="124"/>
      <c r="O52" s="124"/>
      <c r="P52" s="124">
        <v>13738.1</v>
      </c>
      <c r="Q52" s="124">
        <v>13738.1</v>
      </c>
      <c r="R52" s="124">
        <v>27476.2</v>
      </c>
      <c r="S52" s="124">
        <f t="shared" si="55"/>
        <v>0</v>
      </c>
      <c r="T52" s="129">
        <f t="shared" si="60"/>
        <v>100</v>
      </c>
      <c r="U52" s="124">
        <f t="shared" ref="U52:U55" si="61">R52</f>
        <v>27476.2</v>
      </c>
      <c r="V52" s="124">
        <f t="shared" ref="V52:V55" si="62">F52-U52</f>
        <v>0</v>
      </c>
      <c r="W52" s="129">
        <f t="shared" si="38"/>
        <v>100</v>
      </c>
      <c r="X52" s="129">
        <f t="shared" ref="X52:X54" si="63">F52/E52*100</f>
        <v>66.66682842321336</v>
      </c>
      <c r="Y52" s="124"/>
      <c r="Z52" s="125"/>
      <c r="AA52" s="126"/>
    </row>
    <row r="53" spans="1:27" s="120" customFormat="1" ht="58.5" x14ac:dyDescent="0.25">
      <c r="A53" s="121">
        <f>A52+1</f>
        <v>2</v>
      </c>
      <c r="B53" s="123" t="s">
        <v>214</v>
      </c>
      <c r="C53" s="122" t="s">
        <v>215</v>
      </c>
      <c r="D53" s="128"/>
      <c r="E53" s="128"/>
      <c r="F53" s="124">
        <f t="shared" si="14"/>
        <v>0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>
        <v>0</v>
      </c>
      <c r="Q53" s="124">
        <v>0</v>
      </c>
      <c r="R53" s="124"/>
      <c r="S53" s="124">
        <f t="shared" si="55"/>
        <v>0</v>
      </c>
      <c r="T53" s="129"/>
      <c r="U53" s="124">
        <f t="shared" si="61"/>
        <v>0</v>
      </c>
      <c r="V53" s="124">
        <f t="shared" si="62"/>
        <v>0</v>
      </c>
      <c r="W53" s="129"/>
      <c r="X53" s="129"/>
      <c r="Y53" s="124">
        <v>21790.799999999999</v>
      </c>
      <c r="Z53" s="125">
        <f t="shared" si="51"/>
        <v>-21790.799999999999</v>
      </c>
      <c r="AA53" s="126"/>
    </row>
    <row r="54" spans="1:27" s="120" customFormat="1" ht="136.5" x14ac:dyDescent="0.25">
      <c r="A54" s="121">
        <f>A53+1</f>
        <v>3</v>
      </c>
      <c r="B54" s="123" t="s">
        <v>188</v>
      </c>
      <c r="C54" s="122" t="s">
        <v>189</v>
      </c>
      <c r="D54" s="128"/>
      <c r="E54" s="128">
        <v>13299</v>
      </c>
      <c r="F54" s="124">
        <f t="shared" si="14"/>
        <v>13299</v>
      </c>
      <c r="G54" s="124"/>
      <c r="H54" s="124"/>
      <c r="I54" s="124"/>
      <c r="J54" s="124"/>
      <c r="K54" s="124"/>
      <c r="L54" s="124">
        <v>5960.1</v>
      </c>
      <c r="M54" s="124">
        <v>3669.5</v>
      </c>
      <c r="N54" s="124">
        <v>3669.4</v>
      </c>
      <c r="O54" s="124">
        <v>0</v>
      </c>
      <c r="P54" s="124">
        <v>0</v>
      </c>
      <c r="Q54" s="124">
        <v>0</v>
      </c>
      <c r="R54" s="124">
        <v>13299</v>
      </c>
      <c r="S54" s="124">
        <f t="shared" ref="S54:S55" si="64">F54-R54</f>
        <v>0</v>
      </c>
      <c r="T54" s="129">
        <f t="shared" ref="T54" si="65">F54/R54*100</f>
        <v>100</v>
      </c>
      <c r="U54" s="124">
        <f t="shared" si="61"/>
        <v>13299</v>
      </c>
      <c r="V54" s="124">
        <f t="shared" si="62"/>
        <v>0</v>
      </c>
      <c r="W54" s="129">
        <f t="shared" ref="W54" si="66">F54/U54*100</f>
        <v>100</v>
      </c>
      <c r="X54" s="129">
        <f t="shared" si="63"/>
        <v>100</v>
      </c>
      <c r="Y54" s="124">
        <v>13474.3</v>
      </c>
      <c r="Z54" s="125">
        <f t="shared" si="51"/>
        <v>-175.29999999999927</v>
      </c>
      <c r="AA54" s="126">
        <f t="shared" ref="AA54:AA55" si="67">F54/Y54*100</f>
        <v>98.699004772047545</v>
      </c>
    </row>
    <row r="55" spans="1:27" s="120" customFormat="1" ht="58.5" x14ac:dyDescent="0.25">
      <c r="A55" s="121">
        <f>A54+1</f>
        <v>4</v>
      </c>
      <c r="B55" s="123" t="s">
        <v>194</v>
      </c>
      <c r="C55" s="122" t="s">
        <v>195</v>
      </c>
      <c r="D55" s="128"/>
      <c r="E55" s="128"/>
      <c r="F55" s="124">
        <f t="shared" si="14"/>
        <v>0</v>
      </c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>
        <f t="shared" si="64"/>
        <v>0</v>
      </c>
      <c r="T55" s="129"/>
      <c r="U55" s="124">
        <f t="shared" si="61"/>
        <v>0</v>
      </c>
      <c r="V55" s="124">
        <f t="shared" si="62"/>
        <v>0</v>
      </c>
      <c r="W55" s="129"/>
      <c r="X55" s="129"/>
      <c r="Y55" s="124">
        <v>841</v>
      </c>
      <c r="Z55" s="125">
        <f t="shared" si="51"/>
        <v>-841</v>
      </c>
      <c r="AA55" s="126">
        <f t="shared" si="67"/>
        <v>0</v>
      </c>
    </row>
    <row r="56" spans="1:27" s="120" customFormat="1" ht="23.25" x14ac:dyDescent="0.25">
      <c r="A56" s="121">
        <f t="shared" ref="A56:A59" si="68">A55+1</f>
        <v>5</v>
      </c>
      <c r="B56" s="123" t="s">
        <v>131</v>
      </c>
      <c r="C56" s="122" t="s">
        <v>52</v>
      </c>
      <c r="D56" s="128">
        <v>599998.4</v>
      </c>
      <c r="E56" s="128">
        <v>898950.2</v>
      </c>
      <c r="F56" s="124">
        <f t="shared" si="14"/>
        <v>824212.4</v>
      </c>
      <c r="G56" s="124">
        <v>68639.8</v>
      </c>
      <c r="H56" s="124">
        <v>68639.8</v>
      </c>
      <c r="I56" s="124">
        <v>68639.8</v>
      </c>
      <c r="J56" s="124">
        <v>68639.8</v>
      </c>
      <c r="K56" s="124">
        <v>87479.8</v>
      </c>
      <c r="L56" s="124">
        <v>175079.6</v>
      </c>
      <c r="M56" s="124">
        <v>31439.9</v>
      </c>
      <c r="N56" s="124">
        <v>31439.9</v>
      </c>
      <c r="O56" s="124">
        <v>74738</v>
      </c>
      <c r="P56" s="124">
        <v>74738</v>
      </c>
      <c r="Q56" s="124">
        <v>74738</v>
      </c>
      <c r="R56" s="124">
        <v>824212.4</v>
      </c>
      <c r="S56" s="124">
        <f t="shared" si="55"/>
        <v>0</v>
      </c>
      <c r="T56" s="129">
        <f t="shared" si="60"/>
        <v>100</v>
      </c>
      <c r="U56" s="124">
        <f>R56</f>
        <v>824212.4</v>
      </c>
      <c r="V56" s="124">
        <f t="shared" si="50"/>
        <v>0</v>
      </c>
      <c r="W56" s="129">
        <f t="shared" si="38"/>
        <v>100</v>
      </c>
      <c r="X56" s="129">
        <f>F56/E56*100</f>
        <v>91.686102300216405</v>
      </c>
      <c r="Y56" s="124">
        <v>801743.5</v>
      </c>
      <c r="Z56" s="125">
        <f t="shared" si="51"/>
        <v>22468.900000000023</v>
      </c>
      <c r="AA56" s="126">
        <f>F56/Y56*100</f>
        <v>102.80250479112085</v>
      </c>
    </row>
    <row r="57" spans="1:27" s="120" customFormat="1" ht="58.5" x14ac:dyDescent="0.25">
      <c r="A57" s="121">
        <f t="shared" si="68"/>
        <v>6</v>
      </c>
      <c r="B57" s="123" t="s">
        <v>157</v>
      </c>
      <c r="C57" s="122" t="s">
        <v>156</v>
      </c>
      <c r="D57" s="128"/>
      <c r="E57" s="128">
        <v>3529.8</v>
      </c>
      <c r="F57" s="124">
        <f t="shared" si="14"/>
        <v>3177</v>
      </c>
      <c r="G57" s="124">
        <v>353</v>
      </c>
      <c r="H57" s="124">
        <v>353</v>
      </c>
      <c r="I57" s="124">
        <v>353</v>
      </c>
      <c r="J57" s="124">
        <v>353</v>
      </c>
      <c r="K57" s="124">
        <v>353</v>
      </c>
      <c r="L57" s="124">
        <v>353</v>
      </c>
      <c r="M57" s="124">
        <v>0</v>
      </c>
      <c r="N57" s="124"/>
      <c r="O57" s="124">
        <v>353</v>
      </c>
      <c r="P57" s="124">
        <v>353</v>
      </c>
      <c r="Q57" s="124">
        <v>353</v>
      </c>
      <c r="R57" s="124">
        <v>3177</v>
      </c>
      <c r="S57" s="124">
        <f t="shared" si="55"/>
        <v>0</v>
      </c>
      <c r="T57" s="129">
        <f t="shared" si="60"/>
        <v>100</v>
      </c>
      <c r="U57" s="124">
        <f t="shared" ref="U57:U72" si="69">R57</f>
        <v>3177</v>
      </c>
      <c r="V57" s="124">
        <f t="shared" ref="V57:V72" si="70">F57-U57</f>
        <v>0</v>
      </c>
      <c r="W57" s="129">
        <f t="shared" ref="W57:W72" si="71">F57/U57*100</f>
        <v>100</v>
      </c>
      <c r="X57" s="129">
        <f t="shared" si="39"/>
        <v>90.005099439061695</v>
      </c>
      <c r="Y57" s="124"/>
      <c r="Z57" s="125">
        <f t="shared" si="51"/>
        <v>3177</v>
      </c>
      <c r="AA57" s="126"/>
    </row>
    <row r="58" spans="1:27" s="120" customFormat="1" ht="78" x14ac:dyDescent="0.25">
      <c r="A58" s="121">
        <f t="shared" si="68"/>
        <v>7</v>
      </c>
      <c r="B58" s="123" t="s">
        <v>216</v>
      </c>
      <c r="C58" s="122" t="s">
        <v>217</v>
      </c>
      <c r="D58" s="128"/>
      <c r="E58" s="128"/>
      <c r="F58" s="124">
        <f t="shared" si="14"/>
        <v>0</v>
      </c>
      <c r="G58" s="124"/>
      <c r="H58" s="124"/>
      <c r="I58" s="124"/>
      <c r="J58" s="124"/>
      <c r="K58" s="124"/>
      <c r="L58" s="124"/>
      <c r="M58" s="124"/>
      <c r="N58" s="124"/>
      <c r="O58" s="124"/>
      <c r="P58" s="124">
        <v>0</v>
      </c>
      <c r="Q58" s="124">
        <v>0</v>
      </c>
      <c r="R58" s="124"/>
      <c r="S58" s="124"/>
      <c r="T58" s="129"/>
      <c r="U58" s="124"/>
      <c r="V58" s="124"/>
      <c r="W58" s="129"/>
      <c r="X58" s="129"/>
      <c r="Y58" s="124">
        <v>1788</v>
      </c>
      <c r="Z58" s="125"/>
      <c r="AA58" s="126"/>
    </row>
    <row r="59" spans="1:27" s="120" customFormat="1" ht="78" x14ac:dyDescent="0.25">
      <c r="A59" s="121">
        <f t="shared" si="68"/>
        <v>8</v>
      </c>
      <c r="B59" s="123" t="s">
        <v>162</v>
      </c>
      <c r="C59" s="122" t="s">
        <v>161</v>
      </c>
      <c r="D59" s="128"/>
      <c r="E59" s="128">
        <v>25364.7</v>
      </c>
      <c r="F59" s="124">
        <f t="shared" si="14"/>
        <v>25364.699999999997</v>
      </c>
      <c r="G59" s="124"/>
      <c r="H59" s="124"/>
      <c r="I59" s="124"/>
      <c r="J59" s="124"/>
      <c r="K59" s="124">
        <v>7165.2</v>
      </c>
      <c r="L59" s="124">
        <v>7165.2</v>
      </c>
      <c r="M59" s="124">
        <v>7165.2</v>
      </c>
      <c r="N59" s="124">
        <v>3869.1</v>
      </c>
      <c r="O59" s="124">
        <v>0</v>
      </c>
      <c r="P59" s="124">
        <v>0</v>
      </c>
      <c r="Q59" s="124">
        <v>0</v>
      </c>
      <c r="R59" s="124">
        <v>25364.7</v>
      </c>
      <c r="S59" s="124">
        <f t="shared" si="55"/>
        <v>0</v>
      </c>
      <c r="T59" s="129">
        <f t="shared" si="60"/>
        <v>99.999999999999986</v>
      </c>
      <c r="U59" s="124">
        <f t="shared" si="69"/>
        <v>25364.7</v>
      </c>
      <c r="V59" s="124">
        <f t="shared" si="70"/>
        <v>0</v>
      </c>
      <c r="W59" s="129">
        <f t="shared" si="71"/>
        <v>99.999999999999986</v>
      </c>
      <c r="X59" s="129">
        <f t="shared" si="39"/>
        <v>99.999999999999986</v>
      </c>
      <c r="Y59" s="124"/>
      <c r="Z59" s="125">
        <f t="shared" si="51"/>
        <v>25364.699999999997</v>
      </c>
      <c r="AA59" s="126"/>
    </row>
    <row r="60" spans="1:27" s="120" customFormat="1" ht="58.5" x14ac:dyDescent="0.25">
      <c r="A60" s="121">
        <f t="shared" ref="A60:A73" si="72">A59+1</f>
        <v>9</v>
      </c>
      <c r="B60" s="123" t="s">
        <v>159</v>
      </c>
      <c r="C60" s="122" t="s">
        <v>158</v>
      </c>
      <c r="D60" s="128"/>
      <c r="E60" s="128">
        <v>90822.1</v>
      </c>
      <c r="F60" s="124">
        <f t="shared" si="14"/>
        <v>77648.399999999994</v>
      </c>
      <c r="G60" s="124">
        <v>6048.4</v>
      </c>
      <c r="H60" s="124">
        <v>6377</v>
      </c>
      <c r="I60" s="124">
        <v>6212.7</v>
      </c>
      <c r="J60" s="124">
        <v>6212.7</v>
      </c>
      <c r="K60" s="124">
        <v>6212.7</v>
      </c>
      <c r="L60" s="124">
        <v>6218.5</v>
      </c>
      <c r="M60" s="124">
        <v>0</v>
      </c>
      <c r="N60" s="124">
        <v>845.3</v>
      </c>
      <c r="O60" s="124">
        <v>13173.7</v>
      </c>
      <c r="P60" s="124">
        <v>13173.7</v>
      </c>
      <c r="Q60" s="124">
        <v>13173.7</v>
      </c>
      <c r="R60" s="124">
        <v>77648.399999999994</v>
      </c>
      <c r="S60" s="124">
        <f>F60-R60</f>
        <v>0</v>
      </c>
      <c r="T60" s="129">
        <f t="shared" si="60"/>
        <v>100</v>
      </c>
      <c r="U60" s="124">
        <f t="shared" si="69"/>
        <v>77648.399999999994</v>
      </c>
      <c r="V60" s="124">
        <f t="shared" si="70"/>
        <v>0</v>
      </c>
      <c r="W60" s="129">
        <f t="shared" si="71"/>
        <v>100</v>
      </c>
      <c r="X60" s="129">
        <f t="shared" si="39"/>
        <v>85.495050213549334</v>
      </c>
      <c r="Y60" s="124"/>
      <c r="Z60" s="125">
        <f t="shared" si="51"/>
        <v>77648.399999999994</v>
      </c>
      <c r="AA60" s="126"/>
    </row>
    <row r="61" spans="1:27" s="120" customFormat="1" ht="23.25" x14ac:dyDescent="0.25">
      <c r="A61" s="121">
        <f t="shared" si="72"/>
        <v>10</v>
      </c>
      <c r="B61" s="123" t="s">
        <v>163</v>
      </c>
      <c r="C61" s="122" t="s">
        <v>164</v>
      </c>
      <c r="D61" s="128"/>
      <c r="E61" s="128">
        <v>1795.681</v>
      </c>
      <c r="F61" s="124">
        <f t="shared" si="14"/>
        <v>1795.681</v>
      </c>
      <c r="G61" s="124"/>
      <c r="H61" s="124"/>
      <c r="I61" s="124">
        <v>337.25700000000001</v>
      </c>
      <c r="J61" s="124">
        <v>667.202</v>
      </c>
      <c r="K61" s="124">
        <v>791.22199999999998</v>
      </c>
      <c r="L61" s="124"/>
      <c r="M61" s="124">
        <v>0</v>
      </c>
      <c r="N61" s="124"/>
      <c r="O61" s="124">
        <v>0</v>
      </c>
      <c r="P61" s="124">
        <v>0</v>
      </c>
      <c r="Q61" s="124">
        <v>0</v>
      </c>
      <c r="R61" s="124">
        <v>1795.681</v>
      </c>
      <c r="S61" s="124">
        <f>F61-R61</f>
        <v>0</v>
      </c>
      <c r="T61" s="129">
        <f t="shared" si="60"/>
        <v>100</v>
      </c>
      <c r="U61" s="124">
        <f t="shared" si="69"/>
        <v>1795.681</v>
      </c>
      <c r="V61" s="124">
        <f t="shared" si="70"/>
        <v>0</v>
      </c>
      <c r="W61" s="129">
        <f t="shared" si="71"/>
        <v>100</v>
      </c>
      <c r="X61" s="129">
        <f t="shared" ref="X61" si="73">F61/E61*100</f>
        <v>100</v>
      </c>
      <c r="Y61" s="124">
        <v>5507.8469999999998</v>
      </c>
      <c r="Z61" s="125">
        <f t="shared" si="51"/>
        <v>-3712.1659999999997</v>
      </c>
      <c r="AA61" s="126">
        <f>F61/Y61*100</f>
        <v>32.602230962479531</v>
      </c>
    </row>
    <row r="62" spans="1:27" s="120" customFormat="1" ht="372.75" customHeight="1" x14ac:dyDescent="0.25">
      <c r="A62" s="121">
        <f t="shared" si="72"/>
        <v>11</v>
      </c>
      <c r="B62" s="123" t="s">
        <v>191</v>
      </c>
      <c r="C62" s="122" t="s">
        <v>190</v>
      </c>
      <c r="D62" s="128"/>
      <c r="E62" s="128">
        <v>137410.092</v>
      </c>
      <c r="F62" s="124">
        <f t="shared" si="14"/>
        <v>136929.24100000001</v>
      </c>
      <c r="G62" s="124"/>
      <c r="H62" s="124"/>
      <c r="I62" s="124"/>
      <c r="J62" s="124"/>
      <c r="K62" s="124"/>
      <c r="L62" s="124"/>
      <c r="M62" s="124"/>
      <c r="N62" s="124">
        <v>44792.362999999998</v>
      </c>
      <c r="O62" s="124">
        <v>92617.729000000007</v>
      </c>
      <c r="P62" s="124">
        <v>0</v>
      </c>
      <c r="Q62" s="124">
        <v>-480.851</v>
      </c>
      <c r="R62" s="124">
        <v>137410.092</v>
      </c>
      <c r="S62" s="124">
        <f t="shared" ref="S62:S65" si="74">F62-R62</f>
        <v>-480.85099999999511</v>
      </c>
      <c r="T62" s="129">
        <f t="shared" si="60"/>
        <v>99.650061365216175</v>
      </c>
      <c r="U62" s="124">
        <f t="shared" ref="U62:U65" si="75">R62</f>
        <v>137410.092</v>
      </c>
      <c r="V62" s="124">
        <f t="shared" ref="V62" si="76">F62-U62</f>
        <v>-480.85099999999511</v>
      </c>
      <c r="W62" s="129">
        <f t="shared" ref="W62" si="77">F62/U62*100</f>
        <v>99.650061365216175</v>
      </c>
      <c r="X62" s="129">
        <f t="shared" ref="X62" si="78">F62/E62*100</f>
        <v>99.650061365216175</v>
      </c>
      <c r="Y62" s="124"/>
      <c r="Z62" s="125">
        <f t="shared" ref="Z62:Z66" si="79">F62-Y62</f>
        <v>136929.24100000001</v>
      </c>
      <c r="AA62" s="126"/>
    </row>
    <row r="63" spans="1:27" s="120" customFormat="1" ht="355.5" customHeight="1" x14ac:dyDescent="0.25">
      <c r="A63" s="121">
        <f t="shared" si="72"/>
        <v>12</v>
      </c>
      <c r="B63" s="123" t="s">
        <v>199</v>
      </c>
      <c r="C63" s="122">
        <v>41050400</v>
      </c>
      <c r="D63" s="128"/>
      <c r="E63" s="128"/>
      <c r="F63" s="124">
        <f t="shared" si="14"/>
        <v>0</v>
      </c>
      <c r="G63" s="124"/>
      <c r="H63" s="124"/>
      <c r="I63" s="124"/>
      <c r="J63" s="124"/>
      <c r="K63" s="124"/>
      <c r="L63" s="124"/>
      <c r="M63" s="124"/>
      <c r="N63" s="124"/>
      <c r="O63" s="124">
        <v>0</v>
      </c>
      <c r="P63" s="124">
        <v>0</v>
      </c>
      <c r="Q63" s="124">
        <v>0</v>
      </c>
      <c r="R63" s="124">
        <v>0</v>
      </c>
      <c r="S63" s="124">
        <f t="shared" si="74"/>
        <v>0</v>
      </c>
      <c r="T63" s="129"/>
      <c r="U63" s="124">
        <f t="shared" si="75"/>
        <v>0</v>
      </c>
      <c r="V63" s="124">
        <f t="shared" ref="V63:V65" si="80">F63-U63</f>
        <v>0</v>
      </c>
      <c r="W63" s="129"/>
      <c r="X63" s="129"/>
      <c r="Y63" s="124">
        <v>123718.74299999999</v>
      </c>
      <c r="Z63" s="125">
        <f t="shared" si="79"/>
        <v>-123718.74299999999</v>
      </c>
      <c r="AA63" s="126">
        <f t="shared" ref="AA63:AA65" si="81">F63/Y63*100</f>
        <v>0</v>
      </c>
    </row>
    <row r="64" spans="1:27" s="120" customFormat="1" ht="253.5" x14ac:dyDescent="0.25">
      <c r="A64" s="121">
        <f t="shared" si="72"/>
        <v>13</v>
      </c>
      <c r="B64" s="123" t="s">
        <v>197</v>
      </c>
      <c r="C64" s="122">
        <v>41050500</v>
      </c>
      <c r="D64" s="128"/>
      <c r="E64" s="128"/>
      <c r="F64" s="124">
        <f t="shared" si="14"/>
        <v>0</v>
      </c>
      <c r="G64" s="124"/>
      <c r="H64" s="124"/>
      <c r="I64" s="124"/>
      <c r="J64" s="124"/>
      <c r="K64" s="124"/>
      <c r="L64" s="124"/>
      <c r="M64" s="124"/>
      <c r="N64" s="124"/>
      <c r="O64" s="124">
        <v>0</v>
      </c>
      <c r="P64" s="124">
        <v>0</v>
      </c>
      <c r="Q64" s="124">
        <v>0</v>
      </c>
      <c r="R64" s="124">
        <v>0</v>
      </c>
      <c r="S64" s="124">
        <f t="shared" si="74"/>
        <v>0</v>
      </c>
      <c r="T64" s="129"/>
      <c r="U64" s="124">
        <f t="shared" si="75"/>
        <v>0</v>
      </c>
      <c r="V64" s="124">
        <f t="shared" si="80"/>
        <v>0</v>
      </c>
      <c r="W64" s="129"/>
      <c r="X64" s="129"/>
      <c r="Y64" s="124">
        <v>10206.209999999999</v>
      </c>
      <c r="Z64" s="125">
        <f t="shared" si="79"/>
        <v>-10206.209999999999</v>
      </c>
      <c r="AA64" s="126">
        <f t="shared" si="81"/>
        <v>0</v>
      </c>
    </row>
    <row r="65" spans="1:27" s="120" customFormat="1" ht="351" x14ac:dyDescent="0.25">
      <c r="A65" s="121">
        <f t="shared" si="72"/>
        <v>14</v>
      </c>
      <c r="B65" s="123" t="s">
        <v>198</v>
      </c>
      <c r="C65" s="122">
        <v>41050600</v>
      </c>
      <c r="D65" s="128"/>
      <c r="E65" s="128"/>
      <c r="F65" s="124">
        <f t="shared" si="14"/>
        <v>0</v>
      </c>
      <c r="G65" s="124"/>
      <c r="H65" s="124"/>
      <c r="I65" s="124"/>
      <c r="J65" s="124"/>
      <c r="K65" s="124"/>
      <c r="L65" s="124"/>
      <c r="M65" s="124"/>
      <c r="N65" s="124"/>
      <c r="O65" s="124">
        <v>0</v>
      </c>
      <c r="P65" s="124">
        <v>0</v>
      </c>
      <c r="Q65" s="124">
        <v>0</v>
      </c>
      <c r="R65" s="124">
        <v>0</v>
      </c>
      <c r="S65" s="124">
        <f t="shared" si="74"/>
        <v>0</v>
      </c>
      <c r="T65" s="129"/>
      <c r="U65" s="124">
        <f t="shared" si="75"/>
        <v>0</v>
      </c>
      <c r="V65" s="124">
        <f t="shared" si="80"/>
        <v>0</v>
      </c>
      <c r="W65" s="129"/>
      <c r="X65" s="129"/>
      <c r="Y65" s="124">
        <v>27497.332000000002</v>
      </c>
      <c r="Z65" s="125">
        <f t="shared" si="79"/>
        <v>-27497.332000000002</v>
      </c>
      <c r="AA65" s="126">
        <f t="shared" si="81"/>
        <v>0</v>
      </c>
    </row>
    <row r="66" spans="1:27" s="120" customFormat="1" ht="117" x14ac:dyDescent="0.25">
      <c r="A66" s="121">
        <f t="shared" si="72"/>
        <v>15</v>
      </c>
      <c r="B66" s="123" t="s">
        <v>230</v>
      </c>
      <c r="C66" s="79" t="s">
        <v>231</v>
      </c>
      <c r="D66" s="128"/>
      <c r="E66" s="128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9"/>
      <c r="U66" s="124"/>
      <c r="V66" s="124"/>
      <c r="W66" s="129"/>
      <c r="X66" s="129"/>
      <c r="Y66" s="124">
        <v>8411.7720000000008</v>
      </c>
      <c r="Z66" s="125">
        <f t="shared" si="79"/>
        <v>-8411.7720000000008</v>
      </c>
      <c r="AA66" s="126"/>
    </row>
    <row r="67" spans="1:27" s="120" customFormat="1" ht="39" x14ac:dyDescent="0.25">
      <c r="A67" s="121">
        <f t="shared" si="72"/>
        <v>16</v>
      </c>
      <c r="B67" s="96" t="s">
        <v>132</v>
      </c>
      <c r="C67" s="79" t="s">
        <v>108</v>
      </c>
      <c r="D67" s="128">
        <v>18676.11</v>
      </c>
      <c r="E67" s="128">
        <v>27518.71</v>
      </c>
      <c r="F67" s="124">
        <f t="shared" si="14"/>
        <v>25240.976000000002</v>
      </c>
      <c r="G67" s="124">
        <v>2136.527</v>
      </c>
      <c r="H67" s="124">
        <v>2136.527</v>
      </c>
      <c r="I67" s="124">
        <v>2136.527</v>
      </c>
      <c r="J67" s="124">
        <v>2136.527</v>
      </c>
      <c r="K67" s="124">
        <v>2722.953</v>
      </c>
      <c r="L67" s="124">
        <v>5449.6769999999997</v>
      </c>
      <c r="M67" s="124">
        <v>978.58</v>
      </c>
      <c r="N67" s="124">
        <v>711.09199999999998</v>
      </c>
      <c r="O67" s="124">
        <v>2277.5219999999999</v>
      </c>
      <c r="P67" s="124">
        <v>2277.5219999999999</v>
      </c>
      <c r="Q67" s="124">
        <v>2277.5219999999999</v>
      </c>
      <c r="R67" s="124">
        <v>25240.975999999999</v>
      </c>
      <c r="S67" s="124">
        <f t="shared" ref="S67:S82" si="82">F67-R67</f>
        <v>0</v>
      </c>
      <c r="T67" s="129">
        <f t="shared" ref="T67:T73" si="83">F67/R67*100</f>
        <v>100.00000000000003</v>
      </c>
      <c r="U67" s="124">
        <f t="shared" si="69"/>
        <v>25240.975999999999</v>
      </c>
      <c r="V67" s="124">
        <f t="shared" si="70"/>
        <v>0</v>
      </c>
      <c r="W67" s="129">
        <f t="shared" si="71"/>
        <v>100.00000000000003</v>
      </c>
      <c r="X67" s="129">
        <f t="shared" ref="X67:X76" si="84">F67/E67*100</f>
        <v>91.722962304555708</v>
      </c>
      <c r="Y67" s="124">
        <v>21373.007000000001</v>
      </c>
      <c r="Z67" s="125">
        <f t="shared" si="51"/>
        <v>3867.969000000001</v>
      </c>
      <c r="AA67" s="126">
        <f>F67/Y67*100</f>
        <v>118.09744880540207</v>
      </c>
    </row>
    <row r="68" spans="1:27" s="120" customFormat="1" ht="58.5" x14ac:dyDescent="0.25">
      <c r="A68" s="121">
        <f t="shared" si="72"/>
        <v>17</v>
      </c>
      <c r="B68" s="96" t="s">
        <v>200</v>
      </c>
      <c r="C68" s="79">
        <v>41051200</v>
      </c>
      <c r="D68" s="128"/>
      <c r="E68" s="128"/>
      <c r="F68" s="124">
        <f t="shared" si="14"/>
        <v>0</v>
      </c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9"/>
      <c r="U68" s="124"/>
      <c r="V68" s="124"/>
      <c r="W68" s="129"/>
      <c r="X68" s="129"/>
      <c r="Y68" s="124">
        <v>2257.1999999999998</v>
      </c>
      <c r="Z68" s="125">
        <f t="shared" ref="Z68:Z70" si="85">F68-Y68</f>
        <v>-2257.1999999999998</v>
      </c>
      <c r="AA68" s="126">
        <f t="shared" ref="AA68:AA70" si="86">F68/Y68*100</f>
        <v>0</v>
      </c>
    </row>
    <row r="69" spans="1:27" s="120" customFormat="1" ht="78" x14ac:dyDescent="0.25">
      <c r="A69" s="121">
        <f t="shared" si="72"/>
        <v>18</v>
      </c>
      <c r="B69" s="96" t="s">
        <v>218</v>
      </c>
      <c r="C69" s="79" t="s">
        <v>219</v>
      </c>
      <c r="D69" s="128"/>
      <c r="E69" s="128"/>
      <c r="F69" s="124">
        <f t="shared" si="14"/>
        <v>0</v>
      </c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9"/>
      <c r="U69" s="124"/>
      <c r="V69" s="124"/>
      <c r="W69" s="129"/>
      <c r="X69" s="129"/>
      <c r="Y69" s="124">
        <v>14655</v>
      </c>
      <c r="Z69" s="125">
        <f t="shared" si="85"/>
        <v>-14655</v>
      </c>
      <c r="AA69" s="126"/>
    </row>
    <row r="70" spans="1:27" s="120" customFormat="1" ht="78" x14ac:dyDescent="0.25">
      <c r="A70" s="121">
        <f t="shared" si="72"/>
        <v>19</v>
      </c>
      <c r="B70" s="96" t="s">
        <v>201</v>
      </c>
      <c r="C70" s="79" t="s">
        <v>202</v>
      </c>
      <c r="D70" s="128"/>
      <c r="E70" s="128"/>
      <c r="F70" s="124">
        <f t="shared" si="14"/>
        <v>0</v>
      </c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9"/>
      <c r="U70" s="124"/>
      <c r="V70" s="124"/>
      <c r="W70" s="129"/>
      <c r="X70" s="129"/>
      <c r="Y70" s="124">
        <v>755.755</v>
      </c>
      <c r="Z70" s="125">
        <f t="shared" si="85"/>
        <v>-755.755</v>
      </c>
      <c r="AA70" s="126">
        <f t="shared" si="86"/>
        <v>0</v>
      </c>
    </row>
    <row r="71" spans="1:27" s="120" customFormat="1" ht="78" x14ac:dyDescent="0.25">
      <c r="A71" s="121">
        <f t="shared" si="72"/>
        <v>20</v>
      </c>
      <c r="B71" s="96" t="s">
        <v>183</v>
      </c>
      <c r="C71" s="79" t="s">
        <v>184</v>
      </c>
      <c r="D71" s="128"/>
      <c r="E71" s="128">
        <v>79.055999999999997</v>
      </c>
      <c r="F71" s="124">
        <f t="shared" si="14"/>
        <v>70.272000000000006</v>
      </c>
      <c r="G71" s="124"/>
      <c r="H71" s="124"/>
      <c r="I71" s="124"/>
      <c r="J71" s="124">
        <v>8.7840000000000007</v>
      </c>
      <c r="K71" s="124">
        <v>8.7840000000000007</v>
      </c>
      <c r="L71" s="124">
        <v>8.7840000000000007</v>
      </c>
      <c r="M71" s="124">
        <v>8.7840000000000007</v>
      </c>
      <c r="N71" s="124">
        <v>8.7840000000000007</v>
      </c>
      <c r="O71" s="124">
        <v>8.7840000000000007</v>
      </c>
      <c r="P71" s="124">
        <v>8.7840000000000007</v>
      </c>
      <c r="Q71" s="124">
        <v>8.7840000000000007</v>
      </c>
      <c r="R71" s="124">
        <v>70.272000000000006</v>
      </c>
      <c r="S71" s="124">
        <f t="shared" ref="S71" si="87">F71-R71</f>
        <v>0</v>
      </c>
      <c r="T71" s="129">
        <f t="shared" ref="T71" si="88">F71/R71*100</f>
        <v>100</v>
      </c>
      <c r="U71" s="124">
        <f t="shared" si="69"/>
        <v>70.272000000000006</v>
      </c>
      <c r="V71" s="124">
        <f t="shared" si="70"/>
        <v>0</v>
      </c>
      <c r="W71" s="129">
        <f t="shared" si="71"/>
        <v>100</v>
      </c>
      <c r="X71" s="129">
        <f t="shared" si="84"/>
        <v>88.8888888888889</v>
      </c>
      <c r="Y71" s="124">
        <v>51.972000000000001</v>
      </c>
      <c r="Z71" s="125">
        <f t="shared" ref="Z71" si="89">F71-Y71</f>
        <v>18.300000000000004</v>
      </c>
      <c r="AA71" s="126">
        <f>F71/Y71*100</f>
        <v>135.21126760563379</v>
      </c>
    </row>
    <row r="72" spans="1:27" s="120" customFormat="1" ht="97.5" x14ac:dyDescent="0.25">
      <c r="A72" s="121">
        <f t="shared" si="72"/>
        <v>21</v>
      </c>
      <c r="B72" s="96" t="s">
        <v>169</v>
      </c>
      <c r="C72" s="79">
        <v>41059300</v>
      </c>
      <c r="D72" s="128"/>
      <c r="E72" s="128">
        <v>4550.3829999999998</v>
      </c>
      <c r="F72" s="124">
        <f t="shared" si="14"/>
        <v>4429.59</v>
      </c>
      <c r="G72" s="124">
        <v>0</v>
      </c>
      <c r="H72" s="124">
        <v>773.75400000000002</v>
      </c>
      <c r="I72" s="124">
        <v>386.87700000000001</v>
      </c>
      <c r="J72" s="124">
        <v>386.87700000000001</v>
      </c>
      <c r="K72" s="124">
        <v>386.87700000000001</v>
      </c>
      <c r="L72" s="124">
        <v>386.87700000000001</v>
      </c>
      <c r="M72" s="124">
        <v>386.87700000000001</v>
      </c>
      <c r="N72" s="124">
        <v>386.87700000000001</v>
      </c>
      <c r="O72" s="124">
        <v>276.79000000000002</v>
      </c>
      <c r="P72" s="124">
        <v>528.89200000000005</v>
      </c>
      <c r="Q72" s="124">
        <v>528.89200000000005</v>
      </c>
      <c r="R72" s="124">
        <v>4429.59</v>
      </c>
      <c r="S72" s="124">
        <f t="shared" si="82"/>
        <v>0</v>
      </c>
      <c r="T72" s="129">
        <f t="shared" si="83"/>
        <v>100</v>
      </c>
      <c r="U72" s="124">
        <f t="shared" si="69"/>
        <v>4429.59</v>
      </c>
      <c r="V72" s="124">
        <f t="shared" si="70"/>
        <v>0</v>
      </c>
      <c r="W72" s="129">
        <f t="shared" si="71"/>
        <v>100</v>
      </c>
      <c r="X72" s="129">
        <f t="shared" si="84"/>
        <v>97.345432241637681</v>
      </c>
      <c r="Y72" s="124">
        <v>559.55200000000002</v>
      </c>
      <c r="Z72" s="125">
        <f t="shared" si="51"/>
        <v>3870.038</v>
      </c>
      <c r="AA72" s="126">
        <f>F72/Y72*100</f>
        <v>791.63151950131532</v>
      </c>
    </row>
    <row r="73" spans="1:27" s="120" customFormat="1" ht="23.25" x14ac:dyDescent="0.25">
      <c r="A73" s="121">
        <f t="shared" si="72"/>
        <v>22</v>
      </c>
      <c r="B73" s="97" t="s">
        <v>133</v>
      </c>
      <c r="C73" s="79" t="s">
        <v>100</v>
      </c>
      <c r="D73" s="128">
        <f>SUM(D74:D81)</f>
        <v>1644</v>
      </c>
      <c r="E73" s="128">
        <f>SUM(E74:E81)</f>
        <v>3448.8940000000002</v>
      </c>
      <c r="F73" s="124">
        <f t="shared" si="14"/>
        <v>3316.1599999999994</v>
      </c>
      <c r="G73" s="124">
        <f t="shared" ref="G73:Q73" si="90">SUM(G74:G81)</f>
        <v>0</v>
      </c>
      <c r="H73" s="124">
        <f t="shared" si="90"/>
        <v>258</v>
      </c>
      <c r="I73" s="124">
        <f t="shared" si="90"/>
        <v>399.90500000000003</v>
      </c>
      <c r="J73" s="124">
        <f t="shared" si="90"/>
        <v>540.26599999999996</v>
      </c>
      <c r="K73" s="124">
        <f t="shared" si="90"/>
        <v>290.60599999999999</v>
      </c>
      <c r="L73" s="124">
        <f t="shared" si="90"/>
        <v>274.19499999999999</v>
      </c>
      <c r="M73" s="124">
        <f t="shared" si="90"/>
        <v>345.298</v>
      </c>
      <c r="N73" s="124">
        <f t="shared" si="90"/>
        <v>231.01999999999998</v>
      </c>
      <c r="O73" s="124">
        <f t="shared" si="90"/>
        <v>464.892</v>
      </c>
      <c r="P73" s="124">
        <f t="shared" si="90"/>
        <v>280.41899999999998</v>
      </c>
      <c r="Q73" s="124">
        <f t="shared" si="90"/>
        <v>231.55900000000003</v>
      </c>
      <c r="R73" s="124">
        <f>SUM(R74:R81)</f>
        <v>3342.194</v>
      </c>
      <c r="S73" s="124">
        <f t="shared" si="82"/>
        <v>-26.03400000000056</v>
      </c>
      <c r="T73" s="129">
        <f t="shared" si="83"/>
        <v>99.221050603286329</v>
      </c>
      <c r="U73" s="124">
        <f t="shared" ref="U73" si="91">R73</f>
        <v>3342.194</v>
      </c>
      <c r="V73" s="124">
        <f t="shared" ref="V73:V76" si="92">F73-U73</f>
        <v>-26.03400000000056</v>
      </c>
      <c r="W73" s="129">
        <f t="shared" ref="W73:W76" si="93">F73/U73*100</f>
        <v>99.221050603286329</v>
      </c>
      <c r="X73" s="129">
        <f t="shared" si="84"/>
        <v>96.151403899336984</v>
      </c>
      <c r="Y73" s="124">
        <f>SUM(Y74:Y81)</f>
        <v>9850.0550000000003</v>
      </c>
      <c r="Z73" s="125">
        <f t="shared" si="51"/>
        <v>-6533.8950000000004</v>
      </c>
      <c r="AA73" s="126">
        <f t="shared" ref="AA73:AA81" si="94">F73/Y73*100</f>
        <v>33.666410999735533</v>
      </c>
    </row>
    <row r="74" spans="1:27" s="30" customFormat="1" ht="39" x14ac:dyDescent="0.25">
      <c r="A74" s="29" t="s">
        <v>203</v>
      </c>
      <c r="B74" s="98" t="s">
        <v>134</v>
      </c>
      <c r="C74" s="63"/>
      <c r="D74" s="114">
        <v>48</v>
      </c>
      <c r="E74" s="114">
        <v>48</v>
      </c>
      <c r="F74" s="113">
        <f t="shared" si="14"/>
        <v>17.966000000000001</v>
      </c>
      <c r="G74" s="113">
        <v>0</v>
      </c>
      <c r="H74" s="113"/>
      <c r="I74" s="113"/>
      <c r="J74" s="113">
        <v>8.3810000000000002</v>
      </c>
      <c r="K74" s="113">
        <v>3.5609999999999999</v>
      </c>
      <c r="L74" s="113">
        <v>2.7759999999999998</v>
      </c>
      <c r="M74" s="113"/>
      <c r="N74" s="113"/>
      <c r="O74" s="113"/>
      <c r="P74" s="113"/>
      <c r="Q74" s="113">
        <v>3.2480000000000002</v>
      </c>
      <c r="R74" s="113">
        <v>44</v>
      </c>
      <c r="S74" s="113">
        <f t="shared" ref="S74" si="95">F74-R74</f>
        <v>-26.033999999999999</v>
      </c>
      <c r="T74" s="102">
        <f t="shared" ref="T74" si="96">F74/R74*100</f>
        <v>40.831818181818186</v>
      </c>
      <c r="U74" s="113">
        <f t="shared" ref="U74:U81" si="97">R74</f>
        <v>44</v>
      </c>
      <c r="V74" s="113">
        <f t="shared" si="92"/>
        <v>-26.033999999999999</v>
      </c>
      <c r="W74" s="102">
        <f t="shared" si="93"/>
        <v>40.831818181818186</v>
      </c>
      <c r="X74" s="102">
        <f t="shared" si="84"/>
        <v>37.429166666666667</v>
      </c>
      <c r="Y74" s="113">
        <v>17.239000000000001</v>
      </c>
      <c r="Z74" s="72">
        <f t="shared" si="51"/>
        <v>0.72700000000000031</v>
      </c>
      <c r="AA74" s="127">
        <f t="shared" si="94"/>
        <v>104.21718197111201</v>
      </c>
    </row>
    <row r="75" spans="1:27" s="30" customFormat="1" ht="39" x14ac:dyDescent="0.25">
      <c r="A75" s="29" t="s">
        <v>204</v>
      </c>
      <c r="B75" s="98" t="s">
        <v>135</v>
      </c>
      <c r="C75" s="63"/>
      <c r="D75" s="114">
        <v>1246.7</v>
      </c>
      <c r="E75" s="114">
        <v>1246.7</v>
      </c>
      <c r="F75" s="113">
        <f t="shared" si="14"/>
        <v>1144</v>
      </c>
      <c r="G75" s="113">
        <v>0</v>
      </c>
      <c r="H75" s="113">
        <v>208</v>
      </c>
      <c r="I75" s="113">
        <v>104</v>
      </c>
      <c r="J75" s="113">
        <v>104</v>
      </c>
      <c r="K75" s="113">
        <v>104</v>
      </c>
      <c r="L75" s="113">
        <v>104</v>
      </c>
      <c r="M75" s="113">
        <v>104</v>
      </c>
      <c r="N75" s="113">
        <v>104</v>
      </c>
      <c r="O75" s="113">
        <v>104</v>
      </c>
      <c r="P75" s="113">
        <v>104</v>
      </c>
      <c r="Q75" s="113">
        <v>104</v>
      </c>
      <c r="R75" s="113">
        <v>1144</v>
      </c>
      <c r="S75" s="113">
        <f t="shared" ref="S75:S81" si="98">F75-R75</f>
        <v>0</v>
      </c>
      <c r="T75" s="102">
        <f t="shared" ref="T75:T81" si="99">F75/R75*100</f>
        <v>100</v>
      </c>
      <c r="U75" s="113">
        <f t="shared" si="97"/>
        <v>1144</v>
      </c>
      <c r="V75" s="113">
        <f t="shared" si="92"/>
        <v>0</v>
      </c>
      <c r="W75" s="102">
        <f t="shared" si="93"/>
        <v>100</v>
      </c>
      <c r="X75" s="102">
        <f t="shared" si="84"/>
        <v>91.762252346193947</v>
      </c>
      <c r="Y75" s="113">
        <v>1057.7670000000001</v>
      </c>
      <c r="Z75" s="72">
        <f t="shared" si="51"/>
        <v>86.232999999999947</v>
      </c>
      <c r="AA75" s="127">
        <f t="shared" si="94"/>
        <v>108.15236247680254</v>
      </c>
    </row>
    <row r="76" spans="1:27" s="30" customFormat="1" ht="78" x14ac:dyDescent="0.25">
      <c r="A76" s="29" t="s">
        <v>205</v>
      </c>
      <c r="B76" s="98" t="s">
        <v>136</v>
      </c>
      <c r="C76" s="63"/>
      <c r="D76" s="114">
        <v>349.3</v>
      </c>
      <c r="E76" s="114">
        <v>349.3</v>
      </c>
      <c r="F76" s="113">
        <f t="shared" si="14"/>
        <v>349.3</v>
      </c>
      <c r="G76" s="113">
        <v>0</v>
      </c>
      <c r="H76" s="113"/>
      <c r="I76" s="113">
        <v>174.65100000000001</v>
      </c>
      <c r="J76" s="113"/>
      <c r="K76" s="113"/>
      <c r="L76" s="113"/>
      <c r="M76" s="113"/>
      <c r="N76" s="113"/>
      <c r="O76" s="113">
        <v>174.649</v>
      </c>
      <c r="P76" s="113"/>
      <c r="Q76" s="113"/>
      <c r="R76" s="113">
        <v>349.3</v>
      </c>
      <c r="S76" s="113">
        <f t="shared" si="98"/>
        <v>0</v>
      </c>
      <c r="T76" s="102">
        <f t="shared" si="99"/>
        <v>100</v>
      </c>
      <c r="U76" s="113">
        <f t="shared" si="97"/>
        <v>349.3</v>
      </c>
      <c r="V76" s="113">
        <f t="shared" si="92"/>
        <v>0</v>
      </c>
      <c r="W76" s="102">
        <f t="shared" si="93"/>
        <v>100</v>
      </c>
      <c r="X76" s="102">
        <f t="shared" si="84"/>
        <v>100</v>
      </c>
      <c r="Y76" s="113">
        <v>365.06099999999992</v>
      </c>
      <c r="Z76" s="72">
        <f t="shared" si="51"/>
        <v>-15.76099999999991</v>
      </c>
      <c r="AA76" s="127">
        <f t="shared" si="94"/>
        <v>95.682639339726805</v>
      </c>
    </row>
    <row r="77" spans="1:27" s="30" customFormat="1" ht="39" x14ac:dyDescent="0.25">
      <c r="A77" s="29"/>
      <c r="B77" s="98" t="s">
        <v>232</v>
      </c>
      <c r="C77" s="63"/>
      <c r="D77" s="114"/>
      <c r="E77" s="114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02"/>
      <c r="U77" s="113"/>
      <c r="V77" s="113"/>
      <c r="W77" s="102"/>
      <c r="X77" s="102"/>
      <c r="Y77" s="113">
        <v>2121.8220000000001</v>
      </c>
      <c r="Z77" s="72">
        <f t="shared" si="51"/>
        <v>-2121.8220000000001</v>
      </c>
      <c r="AA77" s="127"/>
    </row>
    <row r="78" spans="1:27" s="30" customFormat="1" ht="58.5" x14ac:dyDescent="0.25">
      <c r="A78" s="29" t="s">
        <v>206</v>
      </c>
      <c r="B78" s="98" t="s">
        <v>192</v>
      </c>
      <c r="C78" s="63"/>
      <c r="D78" s="114"/>
      <c r="E78" s="114"/>
      <c r="F78" s="113">
        <f t="shared" si="14"/>
        <v>0</v>
      </c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>
        <f t="shared" ref="S78" si="100">F78-R78</f>
        <v>0</v>
      </c>
      <c r="T78" s="102"/>
      <c r="U78" s="113">
        <f t="shared" ref="U78" si="101">R78</f>
        <v>0</v>
      </c>
      <c r="V78" s="113">
        <f t="shared" ref="V78" si="102">F78-U78</f>
        <v>0</v>
      </c>
      <c r="W78" s="102"/>
      <c r="X78" s="102"/>
      <c r="Y78" s="113">
        <v>4527.6000000000004</v>
      </c>
      <c r="Z78" s="72">
        <f t="shared" si="51"/>
        <v>-4527.6000000000004</v>
      </c>
      <c r="AA78" s="127"/>
    </row>
    <row r="79" spans="1:27" s="30" customFormat="1" ht="97.5" x14ac:dyDescent="0.25">
      <c r="A79" s="29" t="s">
        <v>206</v>
      </c>
      <c r="B79" s="98" t="s">
        <v>160</v>
      </c>
      <c r="C79" s="63"/>
      <c r="D79" s="114"/>
      <c r="E79" s="114">
        <f>327.993-116.595</f>
        <v>211.398</v>
      </c>
      <c r="F79" s="113">
        <f t="shared" si="14"/>
        <v>211.398</v>
      </c>
      <c r="G79" s="113">
        <v>0</v>
      </c>
      <c r="H79" s="113">
        <v>50</v>
      </c>
      <c r="I79" s="113"/>
      <c r="J79" s="113"/>
      <c r="K79" s="113"/>
      <c r="L79" s="113"/>
      <c r="M79" s="113">
        <v>111.398</v>
      </c>
      <c r="N79" s="113"/>
      <c r="O79" s="113"/>
      <c r="P79" s="113">
        <v>50</v>
      </c>
      <c r="Q79" s="113"/>
      <c r="R79" s="113">
        <v>211.398</v>
      </c>
      <c r="S79" s="113">
        <f t="shared" si="98"/>
        <v>0</v>
      </c>
      <c r="T79" s="102">
        <f t="shared" si="99"/>
        <v>100</v>
      </c>
      <c r="U79" s="113">
        <f t="shared" si="97"/>
        <v>211.398</v>
      </c>
      <c r="V79" s="113">
        <f t="shared" ref="V79:V81" si="103">F79-U79</f>
        <v>0</v>
      </c>
      <c r="W79" s="102">
        <f t="shared" ref="W79:W81" si="104">F79/U79*100</f>
        <v>100</v>
      </c>
      <c r="X79" s="102">
        <f t="shared" ref="X79:X81" si="105">F79/E79*100</f>
        <v>100</v>
      </c>
      <c r="Y79" s="113">
        <v>222.52999999999997</v>
      </c>
      <c r="Z79" s="72">
        <f t="shared" si="51"/>
        <v>-11.131999999999977</v>
      </c>
      <c r="AA79" s="127">
        <f t="shared" si="94"/>
        <v>94.997528423133971</v>
      </c>
    </row>
    <row r="80" spans="1:27" s="30" customFormat="1" ht="58.5" x14ac:dyDescent="0.25">
      <c r="A80" s="29" t="s">
        <v>207</v>
      </c>
      <c r="B80" s="98" t="s">
        <v>180</v>
      </c>
      <c r="C80" s="63"/>
      <c r="D80" s="114"/>
      <c r="E80" s="114">
        <v>1290.3620000000001</v>
      </c>
      <c r="F80" s="113">
        <f t="shared" si="14"/>
        <v>1290.3620000000001</v>
      </c>
      <c r="G80" s="113"/>
      <c r="H80" s="113"/>
      <c r="I80" s="113"/>
      <c r="J80" s="113">
        <v>367.25799999999998</v>
      </c>
      <c r="K80" s="113">
        <v>122.41800000000001</v>
      </c>
      <c r="L80" s="113">
        <v>167.41900000000001</v>
      </c>
      <c r="M80" s="113">
        <v>129.9</v>
      </c>
      <c r="N80" s="113">
        <v>127.02</v>
      </c>
      <c r="O80" s="113">
        <v>125.617</v>
      </c>
      <c r="P80" s="113">
        <v>126.419</v>
      </c>
      <c r="Q80" s="113">
        <v>124.31100000000001</v>
      </c>
      <c r="R80" s="113">
        <v>1290.3620000000001</v>
      </c>
      <c r="S80" s="113">
        <f t="shared" si="98"/>
        <v>0</v>
      </c>
      <c r="T80" s="102">
        <f t="shared" si="99"/>
        <v>100</v>
      </c>
      <c r="U80" s="113">
        <f t="shared" si="97"/>
        <v>1290.3620000000001</v>
      </c>
      <c r="V80" s="113">
        <f t="shared" si="103"/>
        <v>0</v>
      </c>
      <c r="W80" s="102">
        <f t="shared" si="104"/>
        <v>100</v>
      </c>
      <c r="X80" s="102">
        <f t="shared" si="105"/>
        <v>100</v>
      </c>
      <c r="Y80" s="113">
        <v>1199.7190000000001</v>
      </c>
      <c r="Z80" s="72">
        <f t="shared" si="51"/>
        <v>90.643000000000029</v>
      </c>
      <c r="AA80" s="127">
        <f t="shared" si="94"/>
        <v>107.5553525450543</v>
      </c>
    </row>
    <row r="81" spans="1:27" s="30" customFormat="1" ht="78" x14ac:dyDescent="0.25">
      <c r="A81" s="29" t="s">
        <v>208</v>
      </c>
      <c r="B81" s="98" t="s">
        <v>146</v>
      </c>
      <c r="C81" s="63"/>
      <c r="D81" s="114"/>
      <c r="E81" s="114">
        <v>303.13400000000001</v>
      </c>
      <c r="F81" s="113">
        <f t="shared" si="14"/>
        <v>303.13400000000001</v>
      </c>
      <c r="G81" s="113">
        <v>0</v>
      </c>
      <c r="H81" s="113"/>
      <c r="I81" s="113">
        <f>60.627+60.627</f>
        <v>121.254</v>
      </c>
      <c r="J81" s="113">
        <v>60.627000000000002</v>
      </c>
      <c r="K81" s="113">
        <v>60.627000000000002</v>
      </c>
      <c r="L81" s="113"/>
      <c r="M81" s="113"/>
      <c r="N81" s="113"/>
      <c r="O81" s="113">
        <v>60.625999999999998</v>
      </c>
      <c r="P81" s="113"/>
      <c r="Q81" s="113"/>
      <c r="R81" s="113">
        <v>303.13400000000001</v>
      </c>
      <c r="S81" s="113">
        <f t="shared" si="98"/>
        <v>0</v>
      </c>
      <c r="T81" s="102">
        <f t="shared" si="99"/>
        <v>100</v>
      </c>
      <c r="U81" s="113">
        <f t="shared" si="97"/>
        <v>303.13400000000001</v>
      </c>
      <c r="V81" s="113">
        <f t="shared" si="103"/>
        <v>0</v>
      </c>
      <c r="W81" s="102">
        <f t="shared" si="104"/>
        <v>100</v>
      </c>
      <c r="X81" s="102">
        <f t="shared" si="105"/>
        <v>100</v>
      </c>
      <c r="Y81" s="113">
        <v>338.31700000000001</v>
      </c>
      <c r="Z81" s="72">
        <f t="shared" si="51"/>
        <v>-35.182999999999993</v>
      </c>
      <c r="AA81" s="127">
        <f t="shared" si="94"/>
        <v>89.600581702959062</v>
      </c>
    </row>
    <row r="82" spans="1:27" s="37" customFormat="1" ht="25.5" customHeight="1" x14ac:dyDescent="0.3">
      <c r="A82" s="136"/>
      <c r="B82" s="38" t="s">
        <v>29</v>
      </c>
      <c r="C82" s="137"/>
      <c r="D82" s="109">
        <f>D86+D85+D84</f>
        <v>620318.51</v>
      </c>
      <c r="E82" s="109">
        <f>E86+E85+E84</f>
        <v>1247982.8160000001</v>
      </c>
      <c r="F82" s="109">
        <f t="shared" si="14"/>
        <v>1142959.6200000001</v>
      </c>
      <c r="G82" s="109">
        <f t="shared" ref="G82:Q82" si="106">G86+G85+G84</f>
        <v>77177.726999999999</v>
      </c>
      <c r="H82" s="109">
        <f t="shared" ref="H82:P82" si="107">H86+H85+H84</f>
        <v>78538.081000000006</v>
      </c>
      <c r="I82" s="109">
        <f t="shared" si="107"/>
        <v>78466.065999999992</v>
      </c>
      <c r="J82" s="109">
        <f t="shared" si="107"/>
        <v>78945.156000000003</v>
      </c>
      <c r="K82" s="109">
        <f t="shared" si="107"/>
        <v>105411.14199999999</v>
      </c>
      <c r="L82" s="109">
        <f t="shared" si="107"/>
        <v>200895.93300000002</v>
      </c>
      <c r="M82" s="109">
        <f t="shared" si="107"/>
        <v>43994.138999999996</v>
      </c>
      <c r="N82" s="109">
        <f t="shared" si="107"/>
        <v>85953.83600000001</v>
      </c>
      <c r="O82" s="109">
        <f t="shared" si="107"/>
        <v>183910.41700000002</v>
      </c>
      <c r="P82" s="109">
        <f t="shared" si="107"/>
        <v>105098.417</v>
      </c>
      <c r="Q82" s="109">
        <f t="shared" si="106"/>
        <v>104568.70600000001</v>
      </c>
      <c r="R82" s="109">
        <f>R86+R85+R84</f>
        <v>1143466.5050000001</v>
      </c>
      <c r="S82" s="109">
        <f t="shared" si="82"/>
        <v>-506.88500000000931</v>
      </c>
      <c r="T82" s="100">
        <f>F82/R82*100</f>
        <v>99.955671198256908</v>
      </c>
      <c r="U82" s="109">
        <f>U86+U85+U84</f>
        <v>965281.21299999999</v>
      </c>
      <c r="V82" s="109">
        <f>F82-U82</f>
        <v>177678.40700000012</v>
      </c>
      <c r="W82" s="100">
        <f>F82/U82*100</f>
        <v>118.40690615409295</v>
      </c>
      <c r="X82" s="100">
        <f>F82/E82*100</f>
        <v>91.584563933611079</v>
      </c>
      <c r="Y82" s="109">
        <f t="shared" ref="Y82" si="108">Y86+Y85+Y84</f>
        <v>1064482.0450000002</v>
      </c>
      <c r="Z82" s="53">
        <f t="shared" si="51"/>
        <v>78477.574999999953</v>
      </c>
      <c r="AA82" s="54">
        <f>F82/Y82*100</f>
        <v>107.37237188439377</v>
      </c>
    </row>
    <row r="83" spans="1:27" s="10" customFormat="1" ht="23.25" x14ac:dyDescent="0.25">
      <c r="A83" s="9"/>
      <c r="B83" s="94" t="s">
        <v>88</v>
      </c>
      <c r="C83" s="8"/>
      <c r="D83" s="115"/>
      <c r="E83" s="115"/>
      <c r="F83" s="115">
        <f t="shared" si="14"/>
        <v>0</v>
      </c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05"/>
      <c r="U83" s="115"/>
      <c r="V83" s="115"/>
      <c r="W83" s="105"/>
      <c r="X83" s="105"/>
      <c r="Y83" s="115"/>
      <c r="Z83" s="53"/>
      <c r="AA83" s="54"/>
    </row>
    <row r="84" spans="1:27" s="10" customFormat="1" ht="24.75" customHeight="1" x14ac:dyDescent="0.25">
      <c r="A84" s="9"/>
      <c r="B84" s="87" t="s">
        <v>130</v>
      </c>
      <c r="C84" s="21"/>
      <c r="D84" s="109"/>
      <c r="E84" s="109"/>
      <c r="F84" s="109">
        <f t="shared" si="14"/>
        <v>0</v>
      </c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0"/>
      <c r="U84" s="109"/>
      <c r="V84" s="109">
        <f>F84-U84</f>
        <v>0</v>
      </c>
      <c r="W84" s="100"/>
      <c r="X84" s="100"/>
      <c r="Y84" s="109"/>
      <c r="Z84" s="53"/>
      <c r="AA84" s="54"/>
    </row>
    <row r="85" spans="1:27" s="10" customFormat="1" ht="24.75" customHeight="1" x14ac:dyDescent="0.25">
      <c r="A85" s="9"/>
      <c r="B85" s="87" t="s">
        <v>101</v>
      </c>
      <c r="C85" s="21"/>
      <c r="D85" s="109"/>
      <c r="E85" s="109">
        <f>E61</f>
        <v>1795.681</v>
      </c>
      <c r="F85" s="109">
        <f t="shared" si="14"/>
        <v>1795.681</v>
      </c>
      <c r="G85" s="109">
        <f t="shared" ref="G85:R85" si="109">G61</f>
        <v>0</v>
      </c>
      <c r="H85" s="109">
        <f t="shared" si="109"/>
        <v>0</v>
      </c>
      <c r="I85" s="109">
        <f t="shared" si="109"/>
        <v>337.25700000000001</v>
      </c>
      <c r="J85" s="109">
        <f t="shared" si="109"/>
        <v>667.202</v>
      </c>
      <c r="K85" s="109">
        <f t="shared" si="109"/>
        <v>791.22199999999998</v>
      </c>
      <c r="L85" s="109">
        <f t="shared" si="109"/>
        <v>0</v>
      </c>
      <c r="M85" s="109">
        <f t="shared" ref="M85:P85" si="110">M61</f>
        <v>0</v>
      </c>
      <c r="N85" s="109">
        <f t="shared" si="110"/>
        <v>0</v>
      </c>
      <c r="O85" s="109">
        <f t="shared" si="110"/>
        <v>0</v>
      </c>
      <c r="P85" s="109">
        <f t="shared" si="110"/>
        <v>0</v>
      </c>
      <c r="Q85" s="109">
        <f t="shared" si="109"/>
        <v>0</v>
      </c>
      <c r="R85" s="109">
        <f t="shared" si="109"/>
        <v>1795.681</v>
      </c>
      <c r="S85" s="109">
        <f>F85-R85</f>
        <v>0</v>
      </c>
      <c r="T85" s="100">
        <f>F85/R85*100</f>
        <v>100</v>
      </c>
      <c r="U85" s="109">
        <f>U61</f>
        <v>1795.681</v>
      </c>
      <c r="V85" s="109">
        <f>F85-U85</f>
        <v>0</v>
      </c>
      <c r="W85" s="100">
        <f>F85/U85*100</f>
        <v>100</v>
      </c>
      <c r="X85" s="100">
        <f>F85/E85*100</f>
        <v>100</v>
      </c>
      <c r="Y85" s="109">
        <f>Y61</f>
        <v>5507.8469999999998</v>
      </c>
      <c r="Z85" s="53">
        <f>F85-Y85</f>
        <v>-3712.1659999999997</v>
      </c>
      <c r="AA85" s="54">
        <f>F85/Y85*100</f>
        <v>32.602230962479531</v>
      </c>
    </row>
    <row r="86" spans="1:27" s="10" customFormat="1" ht="22.5" x14ac:dyDescent="0.25">
      <c r="A86" s="9"/>
      <c r="B86" s="87" t="s">
        <v>66</v>
      </c>
      <c r="C86" s="21"/>
      <c r="D86" s="109">
        <f>D87+D88</f>
        <v>620318.51</v>
      </c>
      <c r="E86" s="109">
        <f>E87+E88</f>
        <v>1246187.135</v>
      </c>
      <c r="F86" s="109">
        <f t="shared" si="14"/>
        <v>1141163.939</v>
      </c>
      <c r="G86" s="109">
        <f t="shared" ref="G86:Q86" si="111">G87+G88</f>
        <v>77177.726999999999</v>
      </c>
      <c r="H86" s="109">
        <f t="shared" ref="H86:P86" si="112">H87+H88</f>
        <v>78538.081000000006</v>
      </c>
      <c r="I86" s="109">
        <f t="shared" si="112"/>
        <v>78128.808999999994</v>
      </c>
      <c r="J86" s="109">
        <f t="shared" si="112"/>
        <v>78277.953999999998</v>
      </c>
      <c r="K86" s="109">
        <f t="shared" si="112"/>
        <v>104619.92</v>
      </c>
      <c r="L86" s="109">
        <f t="shared" si="112"/>
        <v>200895.93300000002</v>
      </c>
      <c r="M86" s="109">
        <f t="shared" si="112"/>
        <v>43994.138999999996</v>
      </c>
      <c r="N86" s="109">
        <f t="shared" si="112"/>
        <v>85953.83600000001</v>
      </c>
      <c r="O86" s="109">
        <f t="shared" si="112"/>
        <v>183910.41700000002</v>
      </c>
      <c r="P86" s="109">
        <f t="shared" si="112"/>
        <v>105098.417</v>
      </c>
      <c r="Q86" s="109">
        <f t="shared" si="111"/>
        <v>104568.70600000001</v>
      </c>
      <c r="R86" s="109">
        <f>R87+R88</f>
        <v>1141670.824</v>
      </c>
      <c r="S86" s="109">
        <f>F86-R86</f>
        <v>-506.88500000000931</v>
      </c>
      <c r="T86" s="100">
        <f>F86/R86*100</f>
        <v>99.955601475544057</v>
      </c>
      <c r="U86" s="109">
        <f>U87+U88</f>
        <v>963485.53200000001</v>
      </c>
      <c r="V86" s="109">
        <f>F86-U86</f>
        <v>177678.40700000001</v>
      </c>
      <c r="W86" s="100">
        <f>F86/U86*100</f>
        <v>118.44121173580839</v>
      </c>
      <c r="X86" s="100">
        <f>F86/E86*100</f>
        <v>91.572437794424829</v>
      </c>
      <c r="Y86" s="109">
        <f>Y87+Y88</f>
        <v>1058974.1980000001</v>
      </c>
      <c r="Z86" s="53">
        <f>F86-Y86</f>
        <v>82189.740999999922</v>
      </c>
      <c r="AA86" s="54">
        <f>F86/Y86*100</f>
        <v>107.76126001513776</v>
      </c>
    </row>
    <row r="87" spans="1:27" s="6" customFormat="1" ht="23.25" x14ac:dyDescent="0.25">
      <c r="A87" s="11"/>
      <c r="B87" s="14" t="s">
        <v>92</v>
      </c>
      <c r="C87" s="14"/>
      <c r="D87" s="114">
        <f>D56</f>
        <v>599998.4</v>
      </c>
      <c r="E87" s="114">
        <f>E56+E57+E60+E59+E55+E54+E52</f>
        <v>1073180</v>
      </c>
      <c r="F87" s="114">
        <f t="shared" si="14"/>
        <v>971177.70000000007</v>
      </c>
      <c r="G87" s="114">
        <f>G56+G57+G60+G59</f>
        <v>75041.2</v>
      </c>
      <c r="H87" s="114">
        <f>H56+H57+H60+H59</f>
        <v>75369.8</v>
      </c>
      <c r="I87" s="114">
        <f>I56+I57+I60+I59</f>
        <v>75205.5</v>
      </c>
      <c r="J87" s="114">
        <f>J56+J57+J60+J59</f>
        <v>75205.5</v>
      </c>
      <c r="K87" s="114">
        <f>K56+K57+K60+K59</f>
        <v>101210.7</v>
      </c>
      <c r="L87" s="114">
        <f>L56+L57+L60+L59+L54</f>
        <v>194776.40000000002</v>
      </c>
      <c r="M87" s="114">
        <f>M56+M57+M60+M59+M54</f>
        <v>42274.6</v>
      </c>
      <c r="N87" s="114">
        <f>N56+N57+N60+N59+N54</f>
        <v>39823.700000000004</v>
      </c>
      <c r="O87" s="114">
        <f>O56+O57+O60+O59+O54</f>
        <v>88264.7</v>
      </c>
      <c r="P87" s="114">
        <f>P56+P57+P60+P59+P54+P52</f>
        <v>102002.8</v>
      </c>
      <c r="Q87" s="114">
        <f>Q56+Q57+Q60+Q59+Q54+Q52</f>
        <v>102002.8</v>
      </c>
      <c r="R87" s="114">
        <f>R56+R57+R60+R59+R54+R52</f>
        <v>971177.7</v>
      </c>
      <c r="S87" s="114">
        <f>F87-R87</f>
        <v>0</v>
      </c>
      <c r="T87" s="130">
        <f>F87/R87*100</f>
        <v>100.00000000000003</v>
      </c>
      <c r="U87" s="114">
        <f>U56+U57+U60+U59</f>
        <v>930402.5</v>
      </c>
      <c r="V87" s="114">
        <f>F87-U87</f>
        <v>40775.20000000007</v>
      </c>
      <c r="W87" s="130">
        <f>F87/U87*100</f>
        <v>104.38253336593573</v>
      </c>
      <c r="X87" s="130">
        <f>F87/E87*100</f>
        <v>90.495322313125484</v>
      </c>
      <c r="Y87" s="114">
        <f>Y56+Y54+Y55+Y53+Y58</f>
        <v>839637.60000000009</v>
      </c>
      <c r="Z87" s="72">
        <f>F87-Y87</f>
        <v>131540.09999999998</v>
      </c>
      <c r="AA87" s="127">
        <f>F87/Y87*100</f>
        <v>115.66629460138516</v>
      </c>
    </row>
    <row r="88" spans="1:27" s="6" customFormat="1" ht="23.25" x14ac:dyDescent="0.25">
      <c r="A88" s="11"/>
      <c r="B88" s="95" t="s">
        <v>91</v>
      </c>
      <c r="C88" s="14"/>
      <c r="D88" s="114">
        <f>D67+D73</f>
        <v>20320.11</v>
      </c>
      <c r="E88" s="114">
        <f>E67+E73+E72+E71+E62</f>
        <v>173007.13500000001</v>
      </c>
      <c r="F88" s="114">
        <f t="shared" si="14"/>
        <v>169986.239</v>
      </c>
      <c r="G88" s="114">
        <f>G67+G73+G72+G71</f>
        <v>2136.527</v>
      </c>
      <c r="H88" s="114">
        <f t="shared" ref="H88:I88" si="113">H67+H73+H72+H71</f>
        <v>3168.2809999999999</v>
      </c>
      <c r="I88" s="114">
        <f t="shared" si="113"/>
        <v>2923.3090000000002</v>
      </c>
      <c r="J88" s="114">
        <f t="shared" ref="J88:K88" si="114">J67+J73+J72+J71</f>
        <v>3072.4540000000002</v>
      </c>
      <c r="K88" s="114">
        <f t="shared" si="114"/>
        <v>3409.2200000000003</v>
      </c>
      <c r="L88" s="114">
        <f t="shared" ref="L88:R88" si="115">L67+L73+L72+L71+L62</f>
        <v>6119.5329999999994</v>
      </c>
      <c r="M88" s="114">
        <f t="shared" si="115"/>
        <v>1719.5390000000002</v>
      </c>
      <c r="N88" s="114">
        <f t="shared" si="115"/>
        <v>46130.135999999999</v>
      </c>
      <c r="O88" s="114">
        <f t="shared" si="115"/>
        <v>95645.717000000004</v>
      </c>
      <c r="P88" s="114">
        <f t="shared" ref="P88" si="116">P67+P73+P72+P71+P62</f>
        <v>3095.6169999999997</v>
      </c>
      <c r="Q88" s="114">
        <f t="shared" si="115"/>
        <v>2565.9059999999999</v>
      </c>
      <c r="R88" s="114">
        <f t="shared" si="115"/>
        <v>170493.12400000001</v>
      </c>
      <c r="S88" s="114">
        <f>F88-R88</f>
        <v>-506.88500000000931</v>
      </c>
      <c r="T88" s="130">
        <f>F88/R88*100</f>
        <v>99.702694755009588</v>
      </c>
      <c r="U88" s="114">
        <f>U67+U73+U72+U71</f>
        <v>33083.031999999992</v>
      </c>
      <c r="V88" s="114">
        <f>F88-U88</f>
        <v>136903.20699999999</v>
      </c>
      <c r="W88" s="130">
        <f>F88/U88*100</f>
        <v>513.81698932552501</v>
      </c>
      <c r="X88" s="130">
        <f>F88/E88*100</f>
        <v>98.253889355488127</v>
      </c>
      <c r="Y88" s="114">
        <f>Y67+Y73+Y71+Y68+Y70+Y65+Y64+Y63+Y69+Y66+Y72</f>
        <v>219336.59799999997</v>
      </c>
      <c r="Z88" s="72">
        <f>F88-Y88</f>
        <v>-49350.358999999968</v>
      </c>
      <c r="AA88" s="127">
        <f>F88/Y88*100</f>
        <v>77.500171220855734</v>
      </c>
    </row>
    <row r="89" spans="1:27" s="6" customFormat="1" ht="23.25" x14ac:dyDescent="0.25">
      <c r="A89" s="11"/>
      <c r="B89" s="31"/>
      <c r="C89" s="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30"/>
      <c r="U89" s="114"/>
      <c r="V89" s="114"/>
      <c r="W89" s="130"/>
      <c r="X89" s="130"/>
      <c r="Y89" s="114"/>
      <c r="Z89" s="72"/>
      <c r="AA89" s="127"/>
    </row>
    <row r="90" spans="1:27" s="138" customFormat="1" ht="29.25" customHeight="1" x14ac:dyDescent="0.3">
      <c r="A90" s="80"/>
      <c r="B90" s="81" t="s">
        <v>28</v>
      </c>
      <c r="C90" s="82"/>
      <c r="D90" s="117">
        <f>D82+D51</f>
        <v>6869621.5879999986</v>
      </c>
      <c r="E90" s="117">
        <f>E82+E51</f>
        <v>8156753.9879999999</v>
      </c>
      <c r="F90" s="117">
        <f t="shared" ref="F90" si="117">SUM(G90:Q90)</f>
        <v>7273713.436999999</v>
      </c>
      <c r="G90" s="117">
        <f t="shared" ref="G90:R90" si="118">G82+G51</f>
        <v>585256.43200000003</v>
      </c>
      <c r="H90" s="117">
        <f t="shared" si="118"/>
        <v>618164.60200000019</v>
      </c>
      <c r="I90" s="117">
        <f t="shared" si="118"/>
        <v>546048.94400000002</v>
      </c>
      <c r="J90" s="117">
        <f t="shared" si="118"/>
        <v>663609.84699999995</v>
      </c>
      <c r="K90" s="117">
        <f t="shared" si="118"/>
        <v>659837.87400000007</v>
      </c>
      <c r="L90" s="117">
        <f t="shared" si="118"/>
        <v>730746.75500000012</v>
      </c>
      <c r="M90" s="117">
        <f t="shared" ref="M90:P90" si="119">M82+M51</f>
        <v>691527.83100000001</v>
      </c>
      <c r="N90" s="117">
        <f t="shared" si="119"/>
        <v>661636.75699999987</v>
      </c>
      <c r="O90" s="117">
        <f t="shared" si="119"/>
        <v>687547.73699999996</v>
      </c>
      <c r="P90" s="117">
        <f t="shared" si="119"/>
        <v>735499.67399999988</v>
      </c>
      <c r="Q90" s="117">
        <f t="shared" si="118"/>
        <v>693836.98399999971</v>
      </c>
      <c r="R90" s="117">
        <f t="shared" si="118"/>
        <v>7167993.648</v>
      </c>
      <c r="S90" s="117">
        <f>F90-R90</f>
        <v>105719.78899999894</v>
      </c>
      <c r="T90" s="106">
        <f>F90/R90*100</f>
        <v>101.47488675620544</v>
      </c>
      <c r="U90" s="117">
        <f>U82+U51</f>
        <v>7298321.453999998</v>
      </c>
      <c r="V90" s="117">
        <f>F90-U90</f>
        <v>-24608.016999999061</v>
      </c>
      <c r="W90" s="106">
        <f>F90/U90*100</f>
        <v>99.662826347741756</v>
      </c>
      <c r="X90" s="106">
        <f>F90/E90*100</f>
        <v>89.1741181320522</v>
      </c>
      <c r="Y90" s="117">
        <f>Y82+Y51</f>
        <v>6299586.9339999976</v>
      </c>
      <c r="Z90" s="83">
        <f>F90-Y90</f>
        <v>974126.50300000142</v>
      </c>
      <c r="AA90" s="84">
        <f>F90/Y90*100</f>
        <v>115.46333931424084</v>
      </c>
    </row>
    <row r="91" spans="1:27" s="120" customFormat="1" ht="20.25" x14ac:dyDescent="0.25">
      <c r="A91" s="152" t="s">
        <v>9</v>
      </c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4"/>
    </row>
    <row r="92" spans="1:27" s="39" customFormat="1" ht="32.25" customHeight="1" x14ac:dyDescent="0.3">
      <c r="A92" s="121">
        <v>1</v>
      </c>
      <c r="B92" s="123" t="s">
        <v>12</v>
      </c>
      <c r="C92" s="122" t="s">
        <v>21</v>
      </c>
      <c r="D92" s="128">
        <f>D93+D94</f>
        <v>101295.21400000001</v>
      </c>
      <c r="E92" s="128">
        <f>E93+E94</f>
        <v>101295.21400000001</v>
      </c>
      <c r="F92" s="124">
        <f>SUM(G92:Q92)</f>
        <v>319503.57</v>
      </c>
      <c r="G92" s="124">
        <f t="shared" ref="G92:Q92" si="120">G93+G94</f>
        <v>12555.956</v>
      </c>
      <c r="H92" s="124">
        <f t="shared" si="120"/>
        <v>18629.307000000001</v>
      </c>
      <c r="I92" s="124">
        <f t="shared" si="120"/>
        <v>18217.416000000001</v>
      </c>
      <c r="J92" s="124">
        <f t="shared" si="120"/>
        <v>48663.154999999999</v>
      </c>
      <c r="K92" s="124">
        <f t="shared" si="120"/>
        <v>12168.407999999999</v>
      </c>
      <c r="L92" s="124">
        <f t="shared" si="120"/>
        <v>91116.955999999991</v>
      </c>
      <c r="M92" s="124">
        <f t="shared" si="120"/>
        <v>11477.942999999999</v>
      </c>
      <c r="N92" s="124">
        <f t="shared" si="120"/>
        <v>21526.085999999999</v>
      </c>
      <c r="O92" s="124">
        <f t="shared" si="120"/>
        <v>22622.171000000009</v>
      </c>
      <c r="P92" s="124">
        <f t="shared" si="120"/>
        <v>21407.434000000001</v>
      </c>
      <c r="Q92" s="124">
        <f t="shared" si="120"/>
        <v>41118.737999999998</v>
      </c>
      <c r="R92" s="124">
        <f>R93+R94</f>
        <v>92853.946166666661</v>
      </c>
      <c r="S92" s="124">
        <f>F92-R92</f>
        <v>226649.62383333335</v>
      </c>
      <c r="T92" s="129">
        <f>F92/R92*100</f>
        <v>344.09261338932475</v>
      </c>
      <c r="U92" s="124">
        <f>U93</f>
        <v>92853.946166666661</v>
      </c>
      <c r="V92" s="124">
        <f>F92-U92</f>
        <v>226649.62383333335</v>
      </c>
      <c r="W92" s="129">
        <f>F92/U92*100</f>
        <v>344.09261338932475</v>
      </c>
      <c r="X92" s="129">
        <f>F92/E92*100</f>
        <v>315.41822894021425</v>
      </c>
      <c r="Y92" s="124">
        <f t="shared" ref="Y92" si="121">Y93+Y94</f>
        <v>179851.36300000001</v>
      </c>
      <c r="Z92" s="125">
        <f t="shared" ref="Z92:Z113" si="122">F92-Y92</f>
        <v>139652.20699999999</v>
      </c>
      <c r="AA92" s="126">
        <f>F92/Y92*100</f>
        <v>177.64867870364708</v>
      </c>
    </row>
    <row r="93" spans="1:27" s="41" customFormat="1" ht="39" x14ac:dyDescent="0.3">
      <c r="A93" s="29" t="s">
        <v>106</v>
      </c>
      <c r="B93" s="62" t="s">
        <v>102</v>
      </c>
      <c r="C93" s="14" t="s">
        <v>103</v>
      </c>
      <c r="D93" s="114">
        <v>101295.21400000001</v>
      </c>
      <c r="E93" s="114">
        <v>101295.21400000001</v>
      </c>
      <c r="F93" s="113">
        <f t="shared" ref="F93:F126" si="123">SUM(G93:Q93)</f>
        <v>96846.450000000012</v>
      </c>
      <c r="G93" s="113">
        <v>8700.8240000000005</v>
      </c>
      <c r="H93" s="113">
        <v>12636.129000000001</v>
      </c>
      <c r="I93" s="113">
        <v>9543.3770000000004</v>
      </c>
      <c r="J93" s="113">
        <v>9471.4619999999995</v>
      </c>
      <c r="K93" s="113">
        <v>8521.4670000000006</v>
      </c>
      <c r="L93" s="113">
        <v>7709.0590000000002</v>
      </c>
      <c r="M93" s="113">
        <v>5361.2070000000003</v>
      </c>
      <c r="N93" s="113">
        <v>5267.65</v>
      </c>
      <c r="O93" s="113">
        <v>8505.3459999999995</v>
      </c>
      <c r="P93" s="113">
        <v>11198.504000000001</v>
      </c>
      <c r="Q93" s="113">
        <f>9933.374-1.949</f>
        <v>9931.4249999999993</v>
      </c>
      <c r="R93" s="113">
        <v>92853.946166666661</v>
      </c>
      <c r="S93" s="113">
        <f>F93-R93</f>
        <v>3992.5038333333505</v>
      </c>
      <c r="T93" s="102">
        <f>F93/R93*100</f>
        <v>104.29976753617673</v>
      </c>
      <c r="U93" s="113">
        <f>E93/12*11</f>
        <v>92853.946166666661</v>
      </c>
      <c r="V93" s="113">
        <f>F93-U93</f>
        <v>3992.5038333333505</v>
      </c>
      <c r="W93" s="102">
        <f>F93/U93*100</f>
        <v>104.29976753617673</v>
      </c>
      <c r="X93" s="102">
        <f>F93/E93*100</f>
        <v>95.608120241495314</v>
      </c>
      <c r="Y93" s="113">
        <v>93100.051000000007</v>
      </c>
      <c r="Z93" s="72">
        <f t="shared" si="122"/>
        <v>3746.3990000000049</v>
      </c>
      <c r="AA93" s="127">
        <f>F93/Y93*100</f>
        <v>104.02405687189152</v>
      </c>
    </row>
    <row r="94" spans="1:27" s="41" customFormat="1" ht="32.25" customHeight="1" x14ac:dyDescent="0.3">
      <c r="A94" s="29" t="s">
        <v>107</v>
      </c>
      <c r="B94" s="62" t="s">
        <v>104</v>
      </c>
      <c r="C94" s="14" t="s">
        <v>105</v>
      </c>
      <c r="D94" s="114">
        <v>0</v>
      </c>
      <c r="E94" s="114">
        <v>0</v>
      </c>
      <c r="F94" s="113">
        <f t="shared" si="123"/>
        <v>222657.12</v>
      </c>
      <c r="G94" s="113">
        <v>3855.1320000000001</v>
      </c>
      <c r="H94" s="113">
        <v>5993.1779999999999</v>
      </c>
      <c r="I94" s="113">
        <v>8674.0390000000007</v>
      </c>
      <c r="J94" s="113">
        <v>39191.692999999999</v>
      </c>
      <c r="K94" s="113">
        <v>3646.9409999999998</v>
      </c>
      <c r="L94" s="113">
        <v>83407.896999999997</v>
      </c>
      <c r="M94" s="113">
        <v>6116.7359999999999</v>
      </c>
      <c r="N94" s="113">
        <v>16258.436</v>
      </c>
      <c r="O94" s="113">
        <v>14116.825000000012</v>
      </c>
      <c r="P94" s="113">
        <v>10208.93</v>
      </c>
      <c r="Q94" s="113">
        <v>31187.312999999998</v>
      </c>
      <c r="R94" s="113">
        <v>0</v>
      </c>
      <c r="S94" s="113">
        <f>F94-R94</f>
        <v>222657.12</v>
      </c>
      <c r="T94" s="102"/>
      <c r="U94" s="113"/>
      <c r="V94" s="113">
        <f>F94-U94</f>
        <v>222657.12</v>
      </c>
      <c r="W94" s="102"/>
      <c r="X94" s="102"/>
      <c r="Y94" s="113">
        <v>86751.311999999991</v>
      </c>
      <c r="Z94" s="72">
        <f t="shared" si="122"/>
        <v>135905.80800000002</v>
      </c>
      <c r="AA94" s="127">
        <f>F94/Y94*100</f>
        <v>256.6613862854316</v>
      </c>
    </row>
    <row r="95" spans="1:27" s="39" customFormat="1" ht="39" x14ac:dyDescent="0.3">
      <c r="A95" s="121">
        <v>2</v>
      </c>
      <c r="B95" s="71" t="s">
        <v>165</v>
      </c>
      <c r="C95" s="122" t="s">
        <v>166</v>
      </c>
      <c r="D95" s="128"/>
      <c r="E95" s="128"/>
      <c r="F95" s="124">
        <f t="shared" si="123"/>
        <v>0</v>
      </c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9"/>
      <c r="U95" s="124"/>
      <c r="V95" s="124"/>
      <c r="W95" s="129"/>
      <c r="X95" s="129"/>
      <c r="Y95" s="124">
        <v>0.62</v>
      </c>
      <c r="Z95" s="125">
        <f t="shared" si="122"/>
        <v>-0.62</v>
      </c>
      <c r="AA95" s="126"/>
    </row>
    <row r="96" spans="1:27" s="39" customFormat="1" ht="23.25" x14ac:dyDescent="0.3">
      <c r="A96" s="121">
        <v>3</v>
      </c>
      <c r="B96" s="71" t="s">
        <v>32</v>
      </c>
      <c r="C96" s="122" t="s">
        <v>31</v>
      </c>
      <c r="D96" s="128">
        <v>4040</v>
      </c>
      <c r="E96" s="128">
        <v>3959.2</v>
      </c>
      <c r="F96" s="124">
        <f t="shared" si="123"/>
        <v>4167.424</v>
      </c>
      <c r="G96" s="124">
        <v>442.51100000000002</v>
      </c>
      <c r="H96" s="124">
        <v>683.16200000000003</v>
      </c>
      <c r="I96" s="124">
        <v>124.657</v>
      </c>
      <c r="J96" s="124">
        <v>372.58600000000001</v>
      </c>
      <c r="K96" s="124">
        <v>551.17899999999997</v>
      </c>
      <c r="L96" s="124">
        <v>0.19400000000000001</v>
      </c>
      <c r="M96" s="124">
        <v>399.279</v>
      </c>
      <c r="N96" s="124">
        <v>644.81100000000004</v>
      </c>
      <c r="O96" s="124">
        <v>250.83600000000001</v>
      </c>
      <c r="P96" s="124">
        <v>189.49600000000001</v>
      </c>
      <c r="Q96" s="124">
        <v>508.71300000000002</v>
      </c>
      <c r="R96" s="124">
        <v>3590.2049999999999</v>
      </c>
      <c r="S96" s="124">
        <f t="shared" ref="S96:S113" si="124">F96-R96</f>
        <v>577.21900000000005</v>
      </c>
      <c r="T96" s="129">
        <f>F96/R96*100</f>
        <v>116.07760559633782</v>
      </c>
      <c r="U96" s="124">
        <f>E96/12*11</f>
        <v>3629.2666666666669</v>
      </c>
      <c r="V96" s="124">
        <f t="shared" ref="V96:V113" si="125">F96-U96</f>
        <v>538.1573333333331</v>
      </c>
      <c r="W96" s="129">
        <f>F96/U96*100</f>
        <v>114.8282665001194</v>
      </c>
      <c r="X96" s="129">
        <f>F96/E96*100</f>
        <v>105.25924429177611</v>
      </c>
      <c r="Y96" s="124">
        <v>3863.2380000000003</v>
      </c>
      <c r="Z96" s="125">
        <f t="shared" si="122"/>
        <v>304.18599999999969</v>
      </c>
      <c r="AA96" s="126">
        <f>F96/Y96*100</f>
        <v>107.87386125317673</v>
      </c>
    </row>
    <row r="97" spans="1:27" s="39" customFormat="1" ht="39" x14ac:dyDescent="0.3">
      <c r="A97" s="121">
        <v>4</v>
      </c>
      <c r="B97" s="71" t="s">
        <v>182</v>
      </c>
      <c r="C97" s="122">
        <v>21110000</v>
      </c>
      <c r="D97" s="128"/>
      <c r="E97" s="128"/>
      <c r="F97" s="124">
        <f t="shared" si="123"/>
        <v>4.7610000000000001</v>
      </c>
      <c r="G97" s="124"/>
      <c r="H97" s="124"/>
      <c r="I97" s="124">
        <v>4.7610000000000001</v>
      </c>
      <c r="J97" s="124"/>
      <c r="K97" s="124"/>
      <c r="L97" s="124"/>
      <c r="M97" s="124"/>
      <c r="N97" s="124"/>
      <c r="O97" s="124"/>
      <c r="P97" s="124"/>
      <c r="Q97" s="124"/>
      <c r="R97" s="124"/>
      <c r="S97" s="124">
        <f t="shared" si="124"/>
        <v>4.7610000000000001</v>
      </c>
      <c r="T97" s="129"/>
      <c r="U97" s="124">
        <f>E97/12*10</f>
        <v>0</v>
      </c>
      <c r="V97" s="124">
        <f t="shared" ref="V97" si="126">F97-U97</f>
        <v>4.7610000000000001</v>
      </c>
      <c r="W97" s="129"/>
      <c r="X97" s="129"/>
      <c r="Y97" s="124"/>
      <c r="Z97" s="125">
        <f t="shared" ref="Z97" si="127">F97-Y97</f>
        <v>4.7610000000000001</v>
      </c>
      <c r="AA97" s="126"/>
    </row>
    <row r="98" spans="1:27" s="39" customFormat="1" ht="58.5" x14ac:dyDescent="0.3">
      <c r="A98" s="121">
        <v>5</v>
      </c>
      <c r="B98" s="123" t="s">
        <v>26</v>
      </c>
      <c r="C98" s="122" t="s">
        <v>25</v>
      </c>
      <c r="D98" s="128">
        <v>55</v>
      </c>
      <c r="E98" s="128">
        <v>135.80000000000001</v>
      </c>
      <c r="F98" s="124">
        <f t="shared" si="123"/>
        <v>171.215</v>
      </c>
      <c r="G98" s="124">
        <v>0</v>
      </c>
      <c r="H98" s="124">
        <v>2.2360000000000002</v>
      </c>
      <c r="I98" s="124">
        <v>126.652</v>
      </c>
      <c r="J98" s="124">
        <v>3.653</v>
      </c>
      <c r="K98" s="124">
        <v>3.27</v>
      </c>
      <c r="L98" s="124"/>
      <c r="M98" s="124">
        <v>0</v>
      </c>
      <c r="N98" s="124">
        <v>0</v>
      </c>
      <c r="O98" s="124">
        <v>0</v>
      </c>
      <c r="P98" s="124">
        <v>35.404000000000003</v>
      </c>
      <c r="Q98" s="124"/>
      <c r="R98" s="124">
        <v>135.80000000000001</v>
      </c>
      <c r="S98" s="124">
        <f t="shared" si="124"/>
        <v>35.414999999999992</v>
      </c>
      <c r="T98" s="129">
        <f t="shared" ref="T98:T104" si="128">F98/R98*100</f>
        <v>126.07879234167893</v>
      </c>
      <c r="U98" s="124">
        <f>E98/12*11</f>
        <v>124.48333333333335</v>
      </c>
      <c r="V98" s="124">
        <f t="shared" si="125"/>
        <v>46.731666666666655</v>
      </c>
      <c r="W98" s="129">
        <f>F98/U98*100</f>
        <v>137.540500736377</v>
      </c>
      <c r="X98" s="129">
        <f>F98/E98*100</f>
        <v>126.07879234167893</v>
      </c>
      <c r="Y98" s="124">
        <v>543.48199999999997</v>
      </c>
      <c r="Z98" s="125">
        <f t="shared" si="122"/>
        <v>-372.26699999999994</v>
      </c>
      <c r="AA98" s="126">
        <f t="shared" ref="AA98" si="129">F98/Y98*100</f>
        <v>31.503343256998395</v>
      </c>
    </row>
    <row r="99" spans="1:27" s="25" customFormat="1" ht="31.5" customHeight="1" x14ac:dyDescent="0.3">
      <c r="A99" s="9">
        <f t="shared" ref="A99" si="130">A98+1</f>
        <v>6</v>
      </c>
      <c r="B99" s="13" t="s">
        <v>10</v>
      </c>
      <c r="C99" s="7"/>
      <c r="D99" s="109">
        <f>SUM(D100:D102)</f>
        <v>52024</v>
      </c>
      <c r="E99" s="109">
        <f>SUM(E100:E102)</f>
        <v>90579.069000000003</v>
      </c>
      <c r="F99" s="109">
        <f t="shared" si="123"/>
        <v>113121.06999999999</v>
      </c>
      <c r="G99" s="109">
        <f t="shared" ref="G99:Q99" si="131">SUM(G100:G102)</f>
        <v>7105.0060000000003</v>
      </c>
      <c r="H99" s="109">
        <f t="shared" si="131"/>
        <v>11422.457</v>
      </c>
      <c r="I99" s="109">
        <f t="shared" si="131"/>
        <v>414.21899999999999</v>
      </c>
      <c r="J99" s="109">
        <f t="shared" si="131"/>
        <v>5282.5410000000002</v>
      </c>
      <c r="K99" s="109">
        <f t="shared" si="131"/>
        <v>7554.5290000000005</v>
      </c>
      <c r="L99" s="109">
        <f t="shared" si="131"/>
        <v>29160.794000000002</v>
      </c>
      <c r="M99" s="109">
        <f t="shared" si="131"/>
        <v>3283.0340000000001</v>
      </c>
      <c r="N99" s="109">
        <f t="shared" si="131"/>
        <v>10733.866</v>
      </c>
      <c r="O99" s="109">
        <f t="shared" si="131"/>
        <v>19239.074000000001</v>
      </c>
      <c r="P99" s="109">
        <f t="shared" si="131"/>
        <v>8624.3799999999992</v>
      </c>
      <c r="Q99" s="109">
        <f t="shared" si="131"/>
        <v>10301.17</v>
      </c>
      <c r="R99" s="109">
        <f t="shared" ref="G99:R99" si="132">SUM(R100:R102)</f>
        <v>90579.069000000003</v>
      </c>
      <c r="S99" s="109">
        <f t="shared" si="124"/>
        <v>22542.000999999989</v>
      </c>
      <c r="T99" s="100">
        <f t="shared" si="128"/>
        <v>124.8865452569401</v>
      </c>
      <c r="U99" s="109">
        <f>SUM(U100:U102)</f>
        <v>83030.813249999992</v>
      </c>
      <c r="V99" s="109">
        <f t="shared" si="125"/>
        <v>30090.25675</v>
      </c>
      <c r="W99" s="100">
        <f>F99/U99*100</f>
        <v>136.23986755302556</v>
      </c>
      <c r="X99" s="100">
        <f>F99/E99*100</f>
        <v>124.8865452569401</v>
      </c>
      <c r="Y99" s="109">
        <f>SUM(Y100:Y102)</f>
        <v>83812.344999999972</v>
      </c>
      <c r="Z99" s="53">
        <f t="shared" si="122"/>
        <v>29308.72500000002</v>
      </c>
      <c r="AA99" s="54">
        <f t="shared" ref="AA99:AA104" si="133">F99/Y99*100</f>
        <v>134.96946064449099</v>
      </c>
    </row>
    <row r="100" spans="1:27" s="41" customFormat="1" ht="39" x14ac:dyDescent="0.3">
      <c r="A100" s="11" t="s">
        <v>171</v>
      </c>
      <c r="B100" s="62" t="s">
        <v>122</v>
      </c>
      <c r="C100" s="14" t="s">
        <v>45</v>
      </c>
      <c r="D100" s="114">
        <v>0</v>
      </c>
      <c r="E100" s="114">
        <v>1495.069</v>
      </c>
      <c r="F100" s="113">
        <f t="shared" si="123"/>
        <v>1686.796</v>
      </c>
      <c r="G100" s="113">
        <v>0</v>
      </c>
      <c r="H100" s="113"/>
      <c r="I100" s="113">
        <v>4</v>
      </c>
      <c r="J100" s="113">
        <v>24.57</v>
      </c>
      <c r="K100" s="113"/>
      <c r="L100" s="113">
        <v>58</v>
      </c>
      <c r="M100" s="113">
        <v>1243.9670000000001</v>
      </c>
      <c r="N100" s="113">
        <v>82.311000000000007</v>
      </c>
      <c r="O100" s="113">
        <v>82.311000000000007</v>
      </c>
      <c r="P100" s="113">
        <v>171.12</v>
      </c>
      <c r="Q100" s="113">
        <v>20.516999999999999</v>
      </c>
      <c r="R100" s="113">
        <v>1495.069</v>
      </c>
      <c r="S100" s="113">
        <f t="shared" si="124"/>
        <v>191.72700000000009</v>
      </c>
      <c r="T100" s="130">
        <f t="shared" si="128"/>
        <v>112.82395662006235</v>
      </c>
      <c r="U100" s="113">
        <f t="shared" ref="U100:U103" si="134">E100/12*11</f>
        <v>1370.4799166666667</v>
      </c>
      <c r="V100" s="113">
        <f t="shared" si="125"/>
        <v>316.31608333333338</v>
      </c>
      <c r="W100" s="130">
        <f t="shared" ref="W100" si="135">F100/U100*100</f>
        <v>123.08067994915892</v>
      </c>
      <c r="X100" s="130">
        <f t="shared" ref="X100" si="136">F100/E100*100</f>
        <v>112.82395662006235</v>
      </c>
      <c r="Y100" s="113">
        <v>1420.432</v>
      </c>
      <c r="Z100" s="72">
        <f t="shared" si="122"/>
        <v>266.36400000000003</v>
      </c>
      <c r="AA100" s="127">
        <f t="shared" si="133"/>
        <v>118.75232323687442</v>
      </c>
    </row>
    <row r="101" spans="1:27" s="41" customFormat="1" ht="39" x14ac:dyDescent="0.3">
      <c r="A101" s="11" t="s">
        <v>172</v>
      </c>
      <c r="B101" s="62" t="s">
        <v>37</v>
      </c>
      <c r="C101" s="14" t="s">
        <v>22</v>
      </c>
      <c r="D101" s="114">
        <v>4024</v>
      </c>
      <c r="E101" s="114">
        <v>4024</v>
      </c>
      <c r="F101" s="113">
        <f t="shared" si="123"/>
        <v>6349.1180000000004</v>
      </c>
      <c r="G101" s="113">
        <v>0</v>
      </c>
      <c r="H101" s="113"/>
      <c r="I101" s="113"/>
      <c r="J101" s="113">
        <v>268.565</v>
      </c>
      <c r="K101" s="113"/>
      <c r="L101" s="113">
        <v>3535.4169999999999</v>
      </c>
      <c r="M101" s="113">
        <v>0</v>
      </c>
      <c r="N101" s="113">
        <v>0</v>
      </c>
      <c r="O101" s="113">
        <v>0</v>
      </c>
      <c r="P101" s="113">
        <v>315.44799999999998</v>
      </c>
      <c r="Q101" s="113">
        <v>2229.6880000000001</v>
      </c>
      <c r="R101" s="113">
        <v>4024</v>
      </c>
      <c r="S101" s="113">
        <f t="shared" si="124"/>
        <v>2325.1180000000004</v>
      </c>
      <c r="T101" s="130">
        <f t="shared" si="128"/>
        <v>157.78126242544732</v>
      </c>
      <c r="U101" s="113">
        <f t="shared" si="134"/>
        <v>3688.6666666666665</v>
      </c>
      <c r="V101" s="113">
        <f t="shared" si="125"/>
        <v>2660.4513333333339</v>
      </c>
      <c r="W101" s="130">
        <f t="shared" ref="W101" si="137">F101/U101*100</f>
        <v>172.12501355503343</v>
      </c>
      <c r="X101" s="130">
        <f t="shared" ref="X101" si="138">F101/E101*100</f>
        <v>157.78126242544732</v>
      </c>
      <c r="Y101" s="113">
        <v>7289.1840000000002</v>
      </c>
      <c r="Z101" s="72">
        <f t="shared" si="122"/>
        <v>-940.0659999999998</v>
      </c>
      <c r="AA101" s="127">
        <f t="shared" si="133"/>
        <v>87.103275208857397</v>
      </c>
    </row>
    <row r="102" spans="1:27" s="40" customFormat="1" ht="25.5" customHeight="1" x14ac:dyDescent="0.3">
      <c r="A102" s="11" t="s">
        <v>173</v>
      </c>
      <c r="B102" s="31" t="s">
        <v>62</v>
      </c>
      <c r="C102" s="14" t="s">
        <v>43</v>
      </c>
      <c r="D102" s="114">
        <v>48000</v>
      </c>
      <c r="E102" s="114">
        <v>85060</v>
      </c>
      <c r="F102" s="114">
        <f t="shared" si="123"/>
        <v>105085.15600000002</v>
      </c>
      <c r="G102" s="114">
        <v>7105.0060000000003</v>
      </c>
      <c r="H102" s="114">
        <v>11422.457</v>
      </c>
      <c r="I102" s="114">
        <v>410.21899999999999</v>
      </c>
      <c r="J102" s="114">
        <v>4989.4059999999999</v>
      </c>
      <c r="K102" s="114">
        <v>7554.5290000000005</v>
      </c>
      <c r="L102" s="114">
        <v>25567.377</v>
      </c>
      <c r="M102" s="114">
        <v>2039.067</v>
      </c>
      <c r="N102" s="114">
        <v>10651.555</v>
      </c>
      <c r="O102" s="114">
        <v>19156.762999999999</v>
      </c>
      <c r="P102" s="114">
        <v>8137.8119999999999</v>
      </c>
      <c r="Q102" s="114">
        <v>8050.9650000000001</v>
      </c>
      <c r="R102" s="114">
        <v>85060</v>
      </c>
      <c r="S102" s="114">
        <f t="shared" si="124"/>
        <v>20025.156000000017</v>
      </c>
      <c r="T102" s="130">
        <f t="shared" si="128"/>
        <v>123.5423889019516</v>
      </c>
      <c r="U102" s="114">
        <f t="shared" si="134"/>
        <v>77971.666666666657</v>
      </c>
      <c r="V102" s="114">
        <f t="shared" si="125"/>
        <v>27113.48933333336</v>
      </c>
      <c r="W102" s="130">
        <f>F102/U102*100</f>
        <v>134.77351516576539</v>
      </c>
      <c r="X102" s="130">
        <f>F102/E102*100</f>
        <v>123.5423889019516</v>
      </c>
      <c r="Y102" s="114">
        <v>75102.728999999978</v>
      </c>
      <c r="Z102" s="72">
        <f t="shared" si="122"/>
        <v>29982.42700000004</v>
      </c>
      <c r="AA102" s="127">
        <f t="shared" si="133"/>
        <v>139.92188752555191</v>
      </c>
    </row>
    <row r="103" spans="1:27" s="39" customFormat="1" ht="29.25" customHeight="1" x14ac:dyDescent="0.3">
      <c r="A103" s="121">
        <v>7</v>
      </c>
      <c r="B103" s="71" t="s">
        <v>11</v>
      </c>
      <c r="C103" s="122" t="s">
        <v>23</v>
      </c>
      <c r="D103" s="128">
        <v>11615.2</v>
      </c>
      <c r="E103" s="128">
        <v>11615.2</v>
      </c>
      <c r="F103" s="124">
        <f t="shared" si="123"/>
        <v>9823.2100000000028</v>
      </c>
      <c r="G103" s="124">
        <v>1070.626</v>
      </c>
      <c r="H103" s="124">
        <v>418.40600000000001</v>
      </c>
      <c r="I103" s="124">
        <v>1379.806</v>
      </c>
      <c r="J103" s="124">
        <v>529.60799999999995</v>
      </c>
      <c r="K103" s="124">
        <v>943.41200000000003</v>
      </c>
      <c r="L103" s="124">
        <v>1144.47</v>
      </c>
      <c r="M103" s="124">
        <v>704.47</v>
      </c>
      <c r="N103" s="124">
        <v>843.35900000000004</v>
      </c>
      <c r="O103" s="124">
        <v>1563.7159999999999</v>
      </c>
      <c r="P103" s="124">
        <v>656.91399999999999</v>
      </c>
      <c r="Q103" s="124">
        <v>568.423</v>
      </c>
      <c r="R103" s="124">
        <v>9793.18</v>
      </c>
      <c r="S103" s="124">
        <f t="shared" si="124"/>
        <v>30.030000000002474</v>
      </c>
      <c r="T103" s="129">
        <f t="shared" si="128"/>
        <v>100.30664196920718</v>
      </c>
      <c r="U103" s="124">
        <f t="shared" si="134"/>
        <v>10647.266666666666</v>
      </c>
      <c r="V103" s="124">
        <f t="shared" si="125"/>
        <v>-824.05666666666366</v>
      </c>
      <c r="W103" s="129">
        <f>F103/U103*100</f>
        <v>92.260392338565794</v>
      </c>
      <c r="X103" s="129">
        <f>F103/E103*100</f>
        <v>84.572026310351973</v>
      </c>
      <c r="Y103" s="124">
        <v>11612.852999999999</v>
      </c>
      <c r="Z103" s="125">
        <f t="shared" si="122"/>
        <v>-1789.6429999999964</v>
      </c>
      <c r="AA103" s="126">
        <f t="shared" si="133"/>
        <v>84.589118625715869</v>
      </c>
    </row>
    <row r="104" spans="1:27" s="139" customFormat="1" ht="32.25" customHeight="1" x14ac:dyDescent="0.3">
      <c r="A104" s="34"/>
      <c r="B104" s="134" t="s">
        <v>143</v>
      </c>
      <c r="C104" s="35"/>
      <c r="D104" s="108">
        <f>D92+D96+D98+D100+D101+D102+D103</f>
        <v>169029.41400000002</v>
      </c>
      <c r="E104" s="108">
        <f>E92+E96+E98+E100+E101+E102+E103</f>
        <v>207584.48300000001</v>
      </c>
      <c r="F104" s="108">
        <f t="shared" si="123"/>
        <v>446791.25</v>
      </c>
      <c r="G104" s="108">
        <f>G92+G96+G98+G100+G101+G102+G103</f>
        <v>21174.099000000002</v>
      </c>
      <c r="H104" s="108">
        <f>H92+H96+H98+H100+H101+H102+H103</f>
        <v>31155.568000000003</v>
      </c>
      <c r="I104" s="108">
        <f t="shared" ref="I104:R104" si="139">I92+I96+I98+I100+I101+I102+I103+I97</f>
        <v>20267.510999999999</v>
      </c>
      <c r="J104" s="108">
        <f t="shared" si="139"/>
        <v>54851.543000000005</v>
      </c>
      <c r="K104" s="108">
        <f t="shared" si="139"/>
        <v>21220.797999999999</v>
      </c>
      <c r="L104" s="108">
        <f t="shared" si="139"/>
        <v>121422.41399999999</v>
      </c>
      <c r="M104" s="108">
        <f>M92+M96+M98+M100+M101+M102+M103+M97</f>
        <v>15864.726000000001</v>
      </c>
      <c r="N104" s="108">
        <f>N92+N96+N98+N100+N101+N102+N103+N97</f>
        <v>33748.122000000003</v>
      </c>
      <c r="O104" s="108">
        <f>O92+O96+O98+O100+O101+O102+O103+O97</f>
        <v>43675.797000000006</v>
      </c>
      <c r="P104" s="108">
        <f>P92+P96+P98+P100+P101+P102+P103+P97</f>
        <v>30913.628000000001</v>
      </c>
      <c r="Q104" s="108">
        <f>Q92+Q96+Q98+Q100+Q101+Q102+Q103+Q97</f>
        <v>52497.044000000002</v>
      </c>
      <c r="R104" s="108">
        <f t="shared" si="139"/>
        <v>196952.20016666665</v>
      </c>
      <c r="S104" s="108">
        <f t="shared" si="124"/>
        <v>249839.04983333335</v>
      </c>
      <c r="T104" s="104">
        <f t="shared" si="128"/>
        <v>226.85263207108747</v>
      </c>
      <c r="U104" s="108">
        <f>U92+U96+U98+U100+U101+U102+U103</f>
        <v>190285.7760833333</v>
      </c>
      <c r="V104" s="108">
        <f t="shared" si="125"/>
        <v>256505.4739166667</v>
      </c>
      <c r="W104" s="104">
        <f>F104/U104*100</f>
        <v>234.80013020223504</v>
      </c>
      <c r="X104" s="104">
        <f>F104/E104*100</f>
        <v>215.23345268538208</v>
      </c>
      <c r="Y104" s="108">
        <f>Y92+Y96+Y98+Y100+Y101+Y102+Y103+Y95</f>
        <v>279683.90100000001</v>
      </c>
      <c r="Z104" s="51">
        <f t="shared" si="122"/>
        <v>167107.34899999999</v>
      </c>
      <c r="AA104" s="52">
        <f t="shared" si="133"/>
        <v>159.74864781366159</v>
      </c>
    </row>
    <row r="105" spans="1:27" s="22" customFormat="1" ht="36" customHeight="1" x14ac:dyDescent="0.25">
      <c r="A105" s="121">
        <v>1</v>
      </c>
      <c r="B105" s="123" t="s">
        <v>131</v>
      </c>
      <c r="C105" s="122" t="s">
        <v>52</v>
      </c>
      <c r="D105" s="128"/>
      <c r="E105" s="128">
        <v>13289.04</v>
      </c>
      <c r="F105" s="128">
        <f t="shared" si="123"/>
        <v>13289.04</v>
      </c>
      <c r="G105" s="128"/>
      <c r="H105" s="128"/>
      <c r="I105" s="128"/>
      <c r="J105" s="128"/>
      <c r="K105" s="128"/>
      <c r="L105" s="128"/>
      <c r="M105" s="128">
        <v>6419.44</v>
      </c>
      <c r="N105" s="128">
        <v>6869.6</v>
      </c>
      <c r="O105" s="128">
        <v>0</v>
      </c>
      <c r="P105" s="128">
        <v>0</v>
      </c>
      <c r="Q105" s="128">
        <v>0</v>
      </c>
      <c r="R105" s="128">
        <v>13289.04</v>
      </c>
      <c r="S105" s="128">
        <f t="shared" ref="S105" si="140">F105-R105</f>
        <v>0</v>
      </c>
      <c r="T105" s="73">
        <f t="shared" ref="T105" si="141">F105/R105*100</f>
        <v>100</v>
      </c>
      <c r="U105" s="128">
        <f t="shared" ref="U105" si="142">R105</f>
        <v>13289.04</v>
      </c>
      <c r="V105" s="128">
        <f t="shared" ref="V105" si="143">F105-U105</f>
        <v>0</v>
      </c>
      <c r="W105" s="73">
        <f>F105/U105*100</f>
        <v>100</v>
      </c>
      <c r="X105" s="73">
        <f>F105/E105*100</f>
        <v>100</v>
      </c>
      <c r="Y105" s="128"/>
      <c r="Z105" s="125">
        <f t="shared" si="122"/>
        <v>13289.04</v>
      </c>
      <c r="AA105" s="126"/>
    </row>
    <row r="106" spans="1:27" s="22" customFormat="1" ht="97.5" x14ac:dyDescent="0.25">
      <c r="A106" s="121">
        <f>A105+1</f>
        <v>2</v>
      </c>
      <c r="B106" s="123" t="s">
        <v>137</v>
      </c>
      <c r="C106" s="122" t="s">
        <v>65</v>
      </c>
      <c r="D106" s="128"/>
      <c r="E106" s="128"/>
      <c r="F106" s="128">
        <f t="shared" si="123"/>
        <v>0</v>
      </c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>
        <f t="shared" si="124"/>
        <v>0</v>
      </c>
      <c r="T106" s="73"/>
      <c r="U106" s="128">
        <f>R106</f>
        <v>0</v>
      </c>
      <c r="V106" s="128">
        <f t="shared" si="125"/>
        <v>0</v>
      </c>
      <c r="W106" s="73"/>
      <c r="X106" s="73"/>
      <c r="Y106" s="128">
        <v>16316.299000000001</v>
      </c>
      <c r="Z106" s="125">
        <f t="shared" si="122"/>
        <v>-16316.299000000001</v>
      </c>
      <c r="AA106" s="126"/>
    </row>
    <row r="107" spans="1:27" s="22" customFormat="1" ht="58.5" x14ac:dyDescent="0.25">
      <c r="A107" s="121">
        <f>A106+1</f>
        <v>3</v>
      </c>
      <c r="B107" s="123" t="s">
        <v>167</v>
      </c>
      <c r="C107" s="122" t="s">
        <v>168</v>
      </c>
      <c r="D107" s="128"/>
      <c r="E107" s="128"/>
      <c r="F107" s="128">
        <f t="shared" si="123"/>
        <v>0</v>
      </c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73"/>
      <c r="U107" s="128"/>
      <c r="V107" s="128"/>
      <c r="W107" s="73"/>
      <c r="X107" s="73"/>
      <c r="Y107" s="128">
        <v>44811.634000000005</v>
      </c>
      <c r="Z107" s="125">
        <f t="shared" si="122"/>
        <v>-44811.634000000005</v>
      </c>
      <c r="AA107" s="126"/>
    </row>
    <row r="108" spans="1:27" s="22" customFormat="1" ht="39" x14ac:dyDescent="0.25">
      <c r="A108" s="121">
        <f>A107+1</f>
        <v>4</v>
      </c>
      <c r="B108" s="123" t="s">
        <v>148</v>
      </c>
      <c r="C108" s="122" t="s">
        <v>149</v>
      </c>
      <c r="D108" s="128"/>
      <c r="E108" s="128"/>
      <c r="F108" s="128">
        <f t="shared" si="123"/>
        <v>0</v>
      </c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>
        <f t="shared" si="124"/>
        <v>0</v>
      </c>
      <c r="T108" s="73"/>
      <c r="U108" s="128">
        <f>R108</f>
        <v>0</v>
      </c>
      <c r="V108" s="128">
        <f t="shared" si="125"/>
        <v>0</v>
      </c>
      <c r="W108" s="73"/>
      <c r="X108" s="73"/>
      <c r="Y108" s="128">
        <v>42405.023999999998</v>
      </c>
      <c r="Z108" s="125">
        <f t="shared" si="122"/>
        <v>-42405.023999999998</v>
      </c>
      <c r="AA108" s="126"/>
    </row>
    <row r="109" spans="1:27" s="37" customFormat="1" ht="22.5" x14ac:dyDescent="0.3">
      <c r="A109" s="136"/>
      <c r="B109" s="38" t="s">
        <v>27</v>
      </c>
      <c r="C109" s="36"/>
      <c r="D109" s="109">
        <f>D110+D113</f>
        <v>0</v>
      </c>
      <c r="E109" s="109">
        <f>E110+E113</f>
        <v>13289.04</v>
      </c>
      <c r="F109" s="109">
        <f t="shared" si="123"/>
        <v>13289.04</v>
      </c>
      <c r="G109" s="109">
        <f t="shared" ref="G109:Q109" si="144">G110+G113</f>
        <v>0</v>
      </c>
      <c r="H109" s="109">
        <f t="shared" si="144"/>
        <v>0</v>
      </c>
      <c r="I109" s="109">
        <f t="shared" si="144"/>
        <v>0</v>
      </c>
      <c r="J109" s="109">
        <f t="shared" si="144"/>
        <v>0</v>
      </c>
      <c r="K109" s="109">
        <f t="shared" ref="K109:P109" si="145">K110+K113</f>
        <v>0</v>
      </c>
      <c r="L109" s="109">
        <f t="shared" si="145"/>
        <v>0</v>
      </c>
      <c r="M109" s="109">
        <f t="shared" si="145"/>
        <v>6419.44</v>
      </c>
      <c r="N109" s="109">
        <f t="shared" si="145"/>
        <v>6869.6</v>
      </c>
      <c r="O109" s="109">
        <f t="shared" si="145"/>
        <v>0</v>
      </c>
      <c r="P109" s="109">
        <f t="shared" si="145"/>
        <v>0</v>
      </c>
      <c r="Q109" s="109">
        <f t="shared" si="144"/>
        <v>0</v>
      </c>
      <c r="R109" s="109">
        <f t="shared" ref="R109" si="146">R110+R113</f>
        <v>13289.04</v>
      </c>
      <c r="S109" s="109">
        <f t="shared" si="124"/>
        <v>0</v>
      </c>
      <c r="T109" s="100"/>
      <c r="U109" s="109">
        <f>U110+U113</f>
        <v>13289.04</v>
      </c>
      <c r="V109" s="109">
        <f t="shared" si="125"/>
        <v>0</v>
      </c>
      <c r="W109" s="100">
        <f>F109/U109*100</f>
        <v>100</v>
      </c>
      <c r="X109" s="100">
        <f t="shared" ref="X109:X111" si="147">F109/E109*100</f>
        <v>100</v>
      </c>
      <c r="Y109" s="109">
        <f>Y110+Y113</f>
        <v>103532.95699999999</v>
      </c>
      <c r="Z109" s="53">
        <f t="shared" si="122"/>
        <v>-90243.916999999987</v>
      </c>
      <c r="AA109" s="54">
        <f t="shared" ref="AA109:AA113" si="148">F109/Y109*100</f>
        <v>12.835565007575319</v>
      </c>
    </row>
    <row r="110" spans="1:27" s="101" customFormat="1" ht="22.5" x14ac:dyDescent="0.25">
      <c r="A110" s="27"/>
      <c r="B110" s="99" t="s">
        <v>66</v>
      </c>
      <c r="C110" s="21"/>
      <c r="D110" s="109">
        <f>D111+D112</f>
        <v>0</v>
      </c>
      <c r="E110" s="109">
        <f>E111+E112</f>
        <v>13289.04</v>
      </c>
      <c r="F110" s="109">
        <f t="shared" si="123"/>
        <v>13289.04</v>
      </c>
      <c r="G110" s="109">
        <f t="shared" ref="G110:Q110" si="149">G111+G112</f>
        <v>0</v>
      </c>
      <c r="H110" s="109">
        <f t="shared" si="149"/>
        <v>0</v>
      </c>
      <c r="I110" s="109">
        <f t="shared" si="149"/>
        <v>0</v>
      </c>
      <c r="J110" s="109">
        <f t="shared" si="149"/>
        <v>0</v>
      </c>
      <c r="K110" s="109">
        <f t="shared" ref="K110:P110" si="150">K111+K112</f>
        <v>0</v>
      </c>
      <c r="L110" s="109">
        <f t="shared" si="150"/>
        <v>0</v>
      </c>
      <c r="M110" s="109">
        <f t="shared" si="150"/>
        <v>6419.44</v>
      </c>
      <c r="N110" s="109">
        <f t="shared" si="150"/>
        <v>6869.6</v>
      </c>
      <c r="O110" s="109">
        <f t="shared" si="150"/>
        <v>0</v>
      </c>
      <c r="P110" s="109">
        <f t="shared" si="150"/>
        <v>0</v>
      </c>
      <c r="Q110" s="109">
        <f t="shared" si="149"/>
        <v>0</v>
      </c>
      <c r="R110" s="109">
        <f t="shared" ref="R110" si="151">R111+R112</f>
        <v>13289.04</v>
      </c>
      <c r="S110" s="109">
        <f t="shared" si="124"/>
        <v>0</v>
      </c>
      <c r="T110" s="100"/>
      <c r="U110" s="109">
        <f t="shared" ref="U110" si="152">U111+U112</f>
        <v>13289.04</v>
      </c>
      <c r="V110" s="109">
        <f t="shared" si="125"/>
        <v>0</v>
      </c>
      <c r="W110" s="100">
        <f t="shared" ref="W110:W111" si="153">F110/U110*100</f>
        <v>100</v>
      </c>
      <c r="X110" s="100">
        <f t="shared" si="147"/>
        <v>100</v>
      </c>
      <c r="Y110" s="109">
        <f>Y111+Y112</f>
        <v>61127.933000000005</v>
      </c>
      <c r="Z110" s="53">
        <f t="shared" si="122"/>
        <v>-47838.893000000004</v>
      </c>
      <c r="AA110" s="54">
        <f t="shared" si="148"/>
        <v>21.739717585412222</v>
      </c>
    </row>
    <row r="111" spans="1:27" s="6" customFormat="1" ht="23.25" x14ac:dyDescent="0.25">
      <c r="A111" s="11"/>
      <c r="B111" s="14" t="s">
        <v>92</v>
      </c>
      <c r="C111" s="14"/>
      <c r="D111" s="114">
        <f>D106</f>
        <v>0</v>
      </c>
      <c r="E111" s="114">
        <f>E106+E105</f>
        <v>13289.04</v>
      </c>
      <c r="F111" s="114">
        <f t="shared" si="123"/>
        <v>13289.04</v>
      </c>
      <c r="G111" s="114">
        <f t="shared" ref="G111:Q111" si="154">G106+G105</f>
        <v>0</v>
      </c>
      <c r="H111" s="114">
        <f t="shared" si="154"/>
        <v>0</v>
      </c>
      <c r="I111" s="114">
        <f t="shared" si="154"/>
        <v>0</v>
      </c>
      <c r="J111" s="114">
        <f t="shared" si="154"/>
        <v>0</v>
      </c>
      <c r="K111" s="114">
        <f t="shared" si="154"/>
        <v>0</v>
      </c>
      <c r="L111" s="114">
        <f t="shared" si="154"/>
        <v>0</v>
      </c>
      <c r="M111" s="114">
        <f t="shared" ref="M111:P111" si="155">M106+M105</f>
        <v>6419.44</v>
      </c>
      <c r="N111" s="114">
        <f t="shared" si="155"/>
        <v>6869.6</v>
      </c>
      <c r="O111" s="114">
        <f t="shared" si="155"/>
        <v>0</v>
      </c>
      <c r="P111" s="114">
        <f t="shared" si="155"/>
        <v>0</v>
      </c>
      <c r="Q111" s="114">
        <f t="shared" si="154"/>
        <v>0</v>
      </c>
      <c r="R111" s="114">
        <f t="shared" ref="R111" si="156">R106+R105</f>
        <v>13289.04</v>
      </c>
      <c r="S111" s="114">
        <f t="shared" si="124"/>
        <v>0</v>
      </c>
      <c r="T111" s="130"/>
      <c r="U111" s="114">
        <f t="shared" ref="U111" si="157">U106+U105</f>
        <v>13289.04</v>
      </c>
      <c r="V111" s="114">
        <f t="shared" si="125"/>
        <v>0</v>
      </c>
      <c r="W111" s="130">
        <f t="shared" si="153"/>
        <v>100</v>
      </c>
      <c r="X111" s="130">
        <f t="shared" si="147"/>
        <v>100</v>
      </c>
      <c r="Y111" s="114">
        <f>Y106</f>
        <v>16316.299000000001</v>
      </c>
      <c r="Z111" s="72">
        <f t="shared" si="122"/>
        <v>-3027.259</v>
      </c>
      <c r="AA111" s="127">
        <f t="shared" si="148"/>
        <v>81.446411346102437</v>
      </c>
    </row>
    <row r="112" spans="1:27" s="6" customFormat="1" ht="23.25" x14ac:dyDescent="0.25">
      <c r="A112" s="11"/>
      <c r="B112" s="95" t="s">
        <v>91</v>
      </c>
      <c r="C112" s="14"/>
      <c r="D112" s="114"/>
      <c r="E112" s="114"/>
      <c r="F112" s="114">
        <f t="shared" si="123"/>
        <v>0</v>
      </c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>
        <f t="shared" si="124"/>
        <v>0</v>
      </c>
      <c r="T112" s="130"/>
      <c r="U112" s="114"/>
      <c r="V112" s="114">
        <f t="shared" si="125"/>
        <v>0</v>
      </c>
      <c r="W112" s="130"/>
      <c r="X112" s="130"/>
      <c r="Y112" s="114">
        <f>Y107</f>
        <v>44811.634000000005</v>
      </c>
      <c r="Z112" s="72">
        <f t="shared" si="122"/>
        <v>-44811.634000000005</v>
      </c>
      <c r="AA112" s="127">
        <f t="shared" si="148"/>
        <v>0</v>
      </c>
    </row>
    <row r="113" spans="1:27" s="101" customFormat="1" ht="58.5" x14ac:dyDescent="0.25">
      <c r="A113" s="27"/>
      <c r="B113" s="99" t="s">
        <v>150</v>
      </c>
      <c r="C113" s="21"/>
      <c r="D113" s="109">
        <f>D108</f>
        <v>0</v>
      </c>
      <c r="E113" s="109">
        <f>E108</f>
        <v>0</v>
      </c>
      <c r="F113" s="109">
        <f t="shared" si="123"/>
        <v>0</v>
      </c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>
        <f t="shared" si="124"/>
        <v>0</v>
      </c>
      <c r="T113" s="100"/>
      <c r="U113" s="109">
        <f>U108</f>
        <v>0</v>
      </c>
      <c r="V113" s="109">
        <f t="shared" si="125"/>
        <v>0</v>
      </c>
      <c r="W113" s="100"/>
      <c r="X113" s="100"/>
      <c r="Y113" s="109">
        <f>Y108</f>
        <v>42405.023999999998</v>
      </c>
      <c r="Z113" s="53">
        <f t="shared" si="122"/>
        <v>-42405.023999999998</v>
      </c>
      <c r="AA113" s="54">
        <f t="shared" si="148"/>
        <v>0</v>
      </c>
    </row>
    <row r="114" spans="1:27" s="101" customFormat="1" ht="22.5" x14ac:dyDescent="0.25">
      <c r="A114" s="27"/>
      <c r="B114" s="99"/>
      <c r="C114" s="21"/>
      <c r="D114" s="109"/>
      <c r="E114" s="109"/>
      <c r="F114" s="109">
        <f t="shared" si="123"/>
        <v>0</v>
      </c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0"/>
      <c r="U114" s="109"/>
      <c r="V114" s="109"/>
      <c r="W114" s="100"/>
      <c r="X114" s="100"/>
      <c r="Y114" s="109"/>
      <c r="Z114" s="53"/>
      <c r="AA114" s="54"/>
    </row>
    <row r="115" spans="1:27" s="138" customFormat="1" ht="23.25" x14ac:dyDescent="0.3">
      <c r="A115" s="80"/>
      <c r="B115" s="81" t="s">
        <v>42</v>
      </c>
      <c r="C115" s="85"/>
      <c r="D115" s="117">
        <f>D104+D109</f>
        <v>169029.41400000002</v>
      </c>
      <c r="E115" s="117">
        <f>E104+E109</f>
        <v>220873.52300000002</v>
      </c>
      <c r="F115" s="117">
        <f t="shared" si="123"/>
        <v>460080.29000000004</v>
      </c>
      <c r="G115" s="117">
        <f t="shared" ref="G115:Q115" si="158">G104+G109</f>
        <v>21174.099000000002</v>
      </c>
      <c r="H115" s="117">
        <f t="shared" si="158"/>
        <v>31155.568000000003</v>
      </c>
      <c r="I115" s="117">
        <f t="shared" si="158"/>
        <v>20267.510999999999</v>
      </c>
      <c r="J115" s="117">
        <f t="shared" si="158"/>
        <v>54851.543000000005</v>
      </c>
      <c r="K115" s="117">
        <f t="shared" ref="K115:P115" si="159">K104+K109</f>
        <v>21220.797999999999</v>
      </c>
      <c r="L115" s="117">
        <f t="shared" si="159"/>
        <v>121422.41399999999</v>
      </c>
      <c r="M115" s="117">
        <f t="shared" si="159"/>
        <v>22284.166000000001</v>
      </c>
      <c r="N115" s="117">
        <f t="shared" si="159"/>
        <v>40617.722000000002</v>
      </c>
      <c r="O115" s="117">
        <f t="shared" si="159"/>
        <v>43675.797000000006</v>
      </c>
      <c r="P115" s="117">
        <f t="shared" si="159"/>
        <v>30913.628000000001</v>
      </c>
      <c r="Q115" s="117">
        <f t="shared" si="158"/>
        <v>52497.044000000002</v>
      </c>
      <c r="R115" s="117">
        <f t="shared" ref="R115" si="160">R104+R109</f>
        <v>210241.24016666666</v>
      </c>
      <c r="S115" s="117">
        <f>F115-R115</f>
        <v>249839.04983333338</v>
      </c>
      <c r="T115" s="106">
        <f>F115/R115*100</f>
        <v>218.83446351214252</v>
      </c>
      <c r="U115" s="117">
        <f>U104+U109</f>
        <v>203574.81608333331</v>
      </c>
      <c r="V115" s="117">
        <f>F115-U115</f>
        <v>256505.47391666673</v>
      </c>
      <c r="W115" s="106">
        <f>F115/U115*100</f>
        <v>226.00059224008646</v>
      </c>
      <c r="X115" s="106">
        <f>F115/E115*100</f>
        <v>208.30033575368833</v>
      </c>
      <c r="Y115" s="117">
        <f>Y104+Y109</f>
        <v>383216.85800000001</v>
      </c>
      <c r="Z115" s="83">
        <f>F115-Y115</f>
        <v>76863.43200000003</v>
      </c>
      <c r="AA115" s="84">
        <f>F115/Y115*100</f>
        <v>120.05742450923181</v>
      </c>
    </row>
    <row r="116" spans="1:27" s="10" customFormat="1" ht="27.75" customHeight="1" x14ac:dyDescent="0.25">
      <c r="A116" s="149" t="s">
        <v>41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1"/>
    </row>
    <row r="117" spans="1:27" s="138" customFormat="1" ht="34.5" customHeight="1" x14ac:dyDescent="0.3">
      <c r="A117" s="86"/>
      <c r="B117" s="81" t="s">
        <v>145</v>
      </c>
      <c r="C117" s="85"/>
      <c r="D117" s="117">
        <f>D51+D104</f>
        <v>6418332.4919999987</v>
      </c>
      <c r="E117" s="117">
        <f>E51+E104</f>
        <v>7116355.6549999993</v>
      </c>
      <c r="F117" s="117">
        <f t="shared" si="123"/>
        <v>6577545.0669999989</v>
      </c>
      <c r="G117" s="117">
        <f t="shared" ref="G117:R117" si="161">G51+G104</f>
        <v>529252.804</v>
      </c>
      <c r="H117" s="117">
        <f t="shared" si="161"/>
        <v>570782.08900000015</v>
      </c>
      <c r="I117" s="117">
        <f t="shared" si="161"/>
        <v>487850.38900000002</v>
      </c>
      <c r="J117" s="117">
        <f t="shared" si="161"/>
        <v>639516.23399999994</v>
      </c>
      <c r="K117" s="117">
        <f t="shared" si="161"/>
        <v>575647.53</v>
      </c>
      <c r="L117" s="117">
        <f t="shared" si="161"/>
        <v>651273.23600000003</v>
      </c>
      <c r="M117" s="117">
        <f t="shared" ref="M117:P117" si="162">M51+M104</f>
        <v>663398.41800000006</v>
      </c>
      <c r="N117" s="117">
        <f t="shared" si="162"/>
        <v>609431.04299999983</v>
      </c>
      <c r="O117" s="117">
        <f t="shared" si="162"/>
        <v>547313.11699999997</v>
      </c>
      <c r="P117" s="117">
        <f t="shared" si="162"/>
        <v>661314.88499999989</v>
      </c>
      <c r="Q117" s="117">
        <f t="shared" si="161"/>
        <v>641765.32199999969</v>
      </c>
      <c r="R117" s="117">
        <f t="shared" si="161"/>
        <v>6221479.343166667</v>
      </c>
      <c r="S117" s="117">
        <f>F117-R117</f>
        <v>356065.72383333184</v>
      </c>
      <c r="T117" s="106">
        <f>F117/R117*100</f>
        <v>105.72316814367333</v>
      </c>
      <c r="U117" s="117">
        <f>U51+U104</f>
        <v>6523326.0170833319</v>
      </c>
      <c r="V117" s="117">
        <f>F117-U117</f>
        <v>54219.049916666932</v>
      </c>
      <c r="W117" s="106">
        <f>F117/U117*100</f>
        <v>100.83115652620577</v>
      </c>
      <c r="X117" s="106">
        <f>F117/E117*100</f>
        <v>92.428560149021948</v>
      </c>
      <c r="Y117" s="117">
        <f>Y51+Y104</f>
        <v>5514788.7899999972</v>
      </c>
      <c r="Z117" s="83">
        <f>F117-Y117</f>
        <v>1062756.2770000016</v>
      </c>
      <c r="AA117" s="84">
        <f>F117/Y117*100</f>
        <v>119.27102410389867</v>
      </c>
    </row>
    <row r="118" spans="1:27" s="25" customFormat="1" ht="22.5" x14ac:dyDescent="0.3">
      <c r="A118" s="9"/>
      <c r="B118" s="13"/>
      <c r="C118" s="21"/>
      <c r="D118" s="109"/>
      <c r="E118" s="109"/>
      <c r="F118" s="109">
        <f t="shared" si="123"/>
        <v>0</v>
      </c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0"/>
      <c r="U118" s="109"/>
      <c r="V118" s="109"/>
      <c r="W118" s="100"/>
      <c r="X118" s="100"/>
      <c r="Y118" s="109"/>
      <c r="Z118" s="53"/>
      <c r="AA118" s="54"/>
    </row>
    <row r="119" spans="1:27" s="37" customFormat="1" ht="32.25" customHeight="1" x14ac:dyDescent="0.3">
      <c r="A119" s="32"/>
      <c r="B119" s="33" t="s">
        <v>27</v>
      </c>
      <c r="C119" s="35"/>
      <c r="D119" s="108">
        <f>D120+D121+D122+D125</f>
        <v>620318.51</v>
      </c>
      <c r="E119" s="108">
        <f>E120+E121+E122+E125</f>
        <v>1261271.8560000001</v>
      </c>
      <c r="F119" s="108">
        <f t="shared" si="123"/>
        <v>1156248.6599999999</v>
      </c>
      <c r="G119" s="108">
        <f t="shared" ref="G119:R119" si="163">G120+G121+G122+G125</f>
        <v>77177.726999999999</v>
      </c>
      <c r="H119" s="108">
        <f t="shared" si="163"/>
        <v>78538.081000000006</v>
      </c>
      <c r="I119" s="108">
        <f t="shared" si="163"/>
        <v>78466.065999999992</v>
      </c>
      <c r="J119" s="108">
        <f t="shared" si="163"/>
        <v>78945.156000000003</v>
      </c>
      <c r="K119" s="108">
        <f t="shared" ref="K119:P119" si="164">K120+K121+K122+K125</f>
        <v>105411.14199999999</v>
      </c>
      <c r="L119" s="108">
        <f t="shared" si="164"/>
        <v>200895.93300000002</v>
      </c>
      <c r="M119" s="108">
        <f t="shared" si="164"/>
        <v>50413.578999999998</v>
      </c>
      <c r="N119" s="108">
        <f t="shared" si="164"/>
        <v>92823.436000000002</v>
      </c>
      <c r="O119" s="108">
        <f t="shared" si="164"/>
        <v>183910.41700000002</v>
      </c>
      <c r="P119" s="108">
        <f t="shared" si="164"/>
        <v>105098.417</v>
      </c>
      <c r="Q119" s="108">
        <f t="shared" si="163"/>
        <v>104568.70600000001</v>
      </c>
      <c r="R119" s="108">
        <f t="shared" si="163"/>
        <v>1156755.5450000002</v>
      </c>
      <c r="S119" s="108">
        <f t="shared" ref="S119:S126" si="165">F119-R119</f>
        <v>-506.88500000024214</v>
      </c>
      <c r="T119" s="104">
        <f>F119/R119*100</f>
        <v>99.956180456433401</v>
      </c>
      <c r="U119" s="108">
        <f>U120+U121+U122+U125</f>
        <v>978570.25300000003</v>
      </c>
      <c r="V119" s="108">
        <f t="shared" ref="V119:V126" si="166">F119-U119</f>
        <v>177678.40699999989</v>
      </c>
      <c r="W119" s="104">
        <f>F119/U119*100</f>
        <v>118.15693931583264</v>
      </c>
      <c r="X119" s="104">
        <f>F119/E119*100</f>
        <v>91.673230834384029</v>
      </c>
      <c r="Y119" s="108">
        <f>Y120+Y121+Y122+Y125</f>
        <v>1168015.0020000001</v>
      </c>
      <c r="Z119" s="51">
        <f t="shared" ref="Z119:Z126" si="167">F119-Y119</f>
        <v>-11766.342000000179</v>
      </c>
      <c r="AA119" s="52">
        <f>F119/Y119*100</f>
        <v>98.992620644439285</v>
      </c>
    </row>
    <row r="120" spans="1:27" s="37" customFormat="1" ht="36" customHeight="1" x14ac:dyDescent="0.3">
      <c r="A120" s="88"/>
      <c r="B120" s="87" t="s">
        <v>130</v>
      </c>
      <c r="C120" s="36"/>
      <c r="D120" s="109">
        <f>D84</f>
        <v>0</v>
      </c>
      <c r="E120" s="109">
        <f>E84</f>
        <v>0</v>
      </c>
      <c r="F120" s="109">
        <f t="shared" si="123"/>
        <v>0</v>
      </c>
      <c r="G120" s="109">
        <f t="shared" ref="G120:R120" si="168">G84</f>
        <v>0</v>
      </c>
      <c r="H120" s="109">
        <f t="shared" si="168"/>
        <v>0</v>
      </c>
      <c r="I120" s="109">
        <f t="shared" si="168"/>
        <v>0</v>
      </c>
      <c r="J120" s="109">
        <f t="shared" si="168"/>
        <v>0</v>
      </c>
      <c r="K120" s="109">
        <f t="shared" si="168"/>
        <v>0</v>
      </c>
      <c r="L120" s="109">
        <f t="shared" si="168"/>
        <v>0</v>
      </c>
      <c r="M120" s="109">
        <f t="shared" si="168"/>
        <v>0</v>
      </c>
      <c r="N120" s="109">
        <f t="shared" si="168"/>
        <v>0</v>
      </c>
      <c r="O120" s="109">
        <f t="shared" si="168"/>
        <v>0</v>
      </c>
      <c r="P120" s="109">
        <f t="shared" si="168"/>
        <v>0</v>
      </c>
      <c r="Q120" s="109">
        <f t="shared" si="168"/>
        <v>0</v>
      </c>
      <c r="R120" s="109">
        <f t="shared" si="168"/>
        <v>0</v>
      </c>
      <c r="S120" s="109">
        <f t="shared" si="165"/>
        <v>0</v>
      </c>
      <c r="T120" s="100"/>
      <c r="U120" s="109">
        <f>U84</f>
        <v>0</v>
      </c>
      <c r="V120" s="109">
        <f t="shared" si="166"/>
        <v>0</v>
      </c>
      <c r="W120" s="100"/>
      <c r="X120" s="100"/>
      <c r="Y120" s="109">
        <f>Y84</f>
        <v>0</v>
      </c>
      <c r="Z120" s="53">
        <f t="shared" si="167"/>
        <v>0</v>
      </c>
      <c r="AA120" s="54"/>
    </row>
    <row r="121" spans="1:27" s="37" customFormat="1" ht="30" customHeight="1" x14ac:dyDescent="0.3">
      <c r="A121" s="88"/>
      <c r="B121" s="87" t="s">
        <v>101</v>
      </c>
      <c r="C121" s="36"/>
      <c r="D121" s="109">
        <f>D85</f>
        <v>0</v>
      </c>
      <c r="E121" s="109">
        <f>E85</f>
        <v>1795.681</v>
      </c>
      <c r="F121" s="109">
        <f t="shared" si="123"/>
        <v>1795.681</v>
      </c>
      <c r="G121" s="109">
        <f t="shared" ref="G121:R121" si="169">G85</f>
        <v>0</v>
      </c>
      <c r="H121" s="109">
        <f t="shared" si="169"/>
        <v>0</v>
      </c>
      <c r="I121" s="109">
        <f t="shared" si="169"/>
        <v>337.25700000000001</v>
      </c>
      <c r="J121" s="109">
        <f t="shared" si="169"/>
        <v>667.202</v>
      </c>
      <c r="K121" s="109">
        <f t="shared" si="169"/>
        <v>791.22199999999998</v>
      </c>
      <c r="L121" s="109">
        <f t="shared" si="169"/>
        <v>0</v>
      </c>
      <c r="M121" s="109">
        <f t="shared" si="169"/>
        <v>0</v>
      </c>
      <c r="N121" s="109">
        <f t="shared" si="169"/>
        <v>0</v>
      </c>
      <c r="O121" s="109">
        <f t="shared" si="169"/>
        <v>0</v>
      </c>
      <c r="P121" s="109">
        <f t="shared" si="169"/>
        <v>0</v>
      </c>
      <c r="Q121" s="109">
        <f t="shared" si="169"/>
        <v>0</v>
      </c>
      <c r="R121" s="109">
        <f t="shared" si="169"/>
        <v>1795.681</v>
      </c>
      <c r="S121" s="109">
        <f t="shared" si="165"/>
        <v>0</v>
      </c>
      <c r="T121" s="100">
        <f>F121/R121*100</f>
        <v>100</v>
      </c>
      <c r="U121" s="109">
        <f>U85</f>
        <v>1795.681</v>
      </c>
      <c r="V121" s="109">
        <f t="shared" si="166"/>
        <v>0</v>
      </c>
      <c r="W121" s="100">
        <f>F121/U121*100</f>
        <v>100</v>
      </c>
      <c r="X121" s="100">
        <f>F121/E121*100</f>
        <v>100</v>
      </c>
      <c r="Y121" s="109">
        <f>Y85</f>
        <v>5507.8469999999998</v>
      </c>
      <c r="Z121" s="53">
        <f t="shared" si="167"/>
        <v>-3712.1659999999997</v>
      </c>
      <c r="AA121" s="54">
        <f>F121/Y121*100</f>
        <v>32.602230962479531</v>
      </c>
    </row>
    <row r="122" spans="1:27" s="37" customFormat="1" ht="22.5" x14ac:dyDescent="0.3">
      <c r="A122" s="88"/>
      <c r="B122" s="38" t="s">
        <v>66</v>
      </c>
      <c r="C122" s="36"/>
      <c r="D122" s="109">
        <f>D123+D124</f>
        <v>620318.51</v>
      </c>
      <c r="E122" s="109">
        <f>E123+E124</f>
        <v>1259476.175</v>
      </c>
      <c r="F122" s="109">
        <f t="shared" si="123"/>
        <v>1154452.9790000001</v>
      </c>
      <c r="G122" s="109">
        <f t="shared" ref="G122:R122" si="170">G123+G124</f>
        <v>77177.726999999999</v>
      </c>
      <c r="H122" s="109">
        <f t="shared" ref="H122:Q122" si="171">H123+H124</f>
        <v>78538.081000000006</v>
      </c>
      <c r="I122" s="109">
        <f t="shared" ref="I122:P122" si="172">I123+I124</f>
        <v>78128.808999999994</v>
      </c>
      <c r="J122" s="109">
        <f t="shared" si="172"/>
        <v>78277.953999999998</v>
      </c>
      <c r="K122" s="109">
        <f t="shared" si="172"/>
        <v>104619.92</v>
      </c>
      <c r="L122" s="109">
        <f t="shared" si="172"/>
        <v>200895.93300000002</v>
      </c>
      <c r="M122" s="109">
        <f t="shared" si="172"/>
        <v>50413.578999999998</v>
      </c>
      <c r="N122" s="109">
        <f t="shared" si="172"/>
        <v>92823.436000000002</v>
      </c>
      <c r="O122" s="109">
        <f t="shared" si="172"/>
        <v>183910.41700000002</v>
      </c>
      <c r="P122" s="109">
        <f t="shared" si="172"/>
        <v>105098.417</v>
      </c>
      <c r="Q122" s="109">
        <f t="shared" si="171"/>
        <v>104568.70600000001</v>
      </c>
      <c r="R122" s="109">
        <f t="shared" si="170"/>
        <v>1154959.8640000001</v>
      </c>
      <c r="S122" s="109">
        <f t="shared" si="165"/>
        <v>-506.88500000000931</v>
      </c>
      <c r="T122" s="100">
        <f>F122/R122*100</f>
        <v>99.956112327726743</v>
      </c>
      <c r="U122" s="109">
        <f t="shared" ref="U122" si="173">U123+U124</f>
        <v>976774.57200000004</v>
      </c>
      <c r="V122" s="109">
        <f t="shared" si="166"/>
        <v>177678.40700000001</v>
      </c>
      <c r="W122" s="100">
        <f>F122/U122*100</f>
        <v>118.19031863577219</v>
      </c>
      <c r="X122" s="100">
        <f>F122/E122*100</f>
        <v>91.661359056672907</v>
      </c>
      <c r="Y122" s="109">
        <f t="shared" ref="Y122" si="174">Y123+Y124</f>
        <v>1120102.1310000001</v>
      </c>
      <c r="Z122" s="53">
        <f t="shared" si="167"/>
        <v>34350.847999999998</v>
      </c>
      <c r="AA122" s="54">
        <f>F122/Y122*100</f>
        <v>103.06676034705266</v>
      </c>
    </row>
    <row r="123" spans="1:27" s="91" customFormat="1" ht="23.25" x14ac:dyDescent="0.35">
      <c r="A123" s="89"/>
      <c r="B123" s="90" t="s">
        <v>92</v>
      </c>
      <c r="C123" s="90"/>
      <c r="D123" s="114">
        <f>D87+D111</f>
        <v>599998.4</v>
      </c>
      <c r="E123" s="114">
        <f>E87+E111</f>
        <v>1086469.04</v>
      </c>
      <c r="F123" s="114">
        <f t="shared" si="123"/>
        <v>984466.74000000022</v>
      </c>
      <c r="G123" s="114">
        <f t="shared" ref="G123:R123" si="175">G87+G111</f>
        <v>75041.2</v>
      </c>
      <c r="H123" s="114">
        <f t="shared" si="175"/>
        <v>75369.8</v>
      </c>
      <c r="I123" s="114">
        <f t="shared" si="175"/>
        <v>75205.5</v>
      </c>
      <c r="J123" s="114">
        <f t="shared" si="175"/>
        <v>75205.5</v>
      </c>
      <c r="K123" s="114">
        <f t="shared" si="175"/>
        <v>101210.7</v>
      </c>
      <c r="L123" s="114">
        <f t="shared" si="175"/>
        <v>194776.40000000002</v>
      </c>
      <c r="M123" s="114">
        <f t="shared" si="175"/>
        <v>48694.04</v>
      </c>
      <c r="N123" s="114">
        <f t="shared" si="175"/>
        <v>46693.3</v>
      </c>
      <c r="O123" s="114">
        <f t="shared" si="175"/>
        <v>88264.7</v>
      </c>
      <c r="P123" s="114">
        <f t="shared" si="175"/>
        <v>102002.8</v>
      </c>
      <c r="Q123" s="114">
        <f t="shared" si="175"/>
        <v>102002.8</v>
      </c>
      <c r="R123" s="114">
        <f t="shared" si="175"/>
        <v>984466.74</v>
      </c>
      <c r="S123" s="114">
        <f t="shared" si="165"/>
        <v>0</v>
      </c>
      <c r="T123" s="130">
        <f>F123/R123*100</f>
        <v>100.00000000000003</v>
      </c>
      <c r="U123" s="114">
        <f>U87+U111</f>
        <v>943691.54</v>
      </c>
      <c r="V123" s="114">
        <f t="shared" si="166"/>
        <v>40775.200000000186</v>
      </c>
      <c r="W123" s="130">
        <f>F123/U123*100</f>
        <v>104.32081864376998</v>
      </c>
      <c r="X123" s="130">
        <f>F123/E123*100</f>
        <v>90.611577850391413</v>
      </c>
      <c r="Y123" s="114">
        <f>Y87+Y111</f>
        <v>855953.89900000009</v>
      </c>
      <c r="Z123" s="72">
        <f t="shared" si="167"/>
        <v>128512.84100000013</v>
      </c>
      <c r="AA123" s="127">
        <f>F123/Y123*100</f>
        <v>115.01399095794061</v>
      </c>
    </row>
    <row r="124" spans="1:27" s="91" customFormat="1" ht="23.25" x14ac:dyDescent="0.35">
      <c r="A124" s="89"/>
      <c r="B124" s="90" t="s">
        <v>91</v>
      </c>
      <c r="C124" s="90"/>
      <c r="D124" s="114">
        <f>D112+D88</f>
        <v>20320.11</v>
      </c>
      <c r="E124" s="114">
        <f>E112+E88</f>
        <v>173007.13500000001</v>
      </c>
      <c r="F124" s="114">
        <f t="shared" si="123"/>
        <v>169986.239</v>
      </c>
      <c r="G124" s="114">
        <f t="shared" ref="G124:R124" si="176">G112+G88</f>
        <v>2136.527</v>
      </c>
      <c r="H124" s="114">
        <f t="shared" si="176"/>
        <v>3168.2809999999999</v>
      </c>
      <c r="I124" s="114">
        <f t="shared" si="176"/>
        <v>2923.3090000000002</v>
      </c>
      <c r="J124" s="114">
        <f t="shared" si="176"/>
        <v>3072.4540000000002</v>
      </c>
      <c r="K124" s="114">
        <f t="shared" si="176"/>
        <v>3409.2200000000003</v>
      </c>
      <c r="L124" s="114">
        <f t="shared" si="176"/>
        <v>6119.5329999999994</v>
      </c>
      <c r="M124" s="114">
        <f t="shared" si="176"/>
        <v>1719.5390000000002</v>
      </c>
      <c r="N124" s="114">
        <f t="shared" si="176"/>
        <v>46130.135999999999</v>
      </c>
      <c r="O124" s="114">
        <f t="shared" si="176"/>
        <v>95645.717000000004</v>
      </c>
      <c r="P124" s="114">
        <f t="shared" si="176"/>
        <v>3095.6169999999997</v>
      </c>
      <c r="Q124" s="114">
        <f t="shared" si="176"/>
        <v>2565.9059999999999</v>
      </c>
      <c r="R124" s="114">
        <f t="shared" si="176"/>
        <v>170493.12400000001</v>
      </c>
      <c r="S124" s="114">
        <f t="shared" si="165"/>
        <v>-506.88500000000931</v>
      </c>
      <c r="T124" s="130">
        <f>F124/R124*100</f>
        <v>99.702694755009588</v>
      </c>
      <c r="U124" s="114">
        <f>U112+U88</f>
        <v>33083.031999999992</v>
      </c>
      <c r="V124" s="114">
        <f t="shared" si="166"/>
        <v>136903.20699999999</v>
      </c>
      <c r="W124" s="130">
        <f>F124/U124*100</f>
        <v>513.81698932552501</v>
      </c>
      <c r="X124" s="130">
        <f>F124/E124*100</f>
        <v>98.253889355488127</v>
      </c>
      <c r="Y124" s="114">
        <f>Y112+Y88</f>
        <v>264148.23199999996</v>
      </c>
      <c r="Z124" s="72">
        <f t="shared" si="167"/>
        <v>-94161.992999999959</v>
      </c>
      <c r="AA124" s="127">
        <f>F124/Y124*100</f>
        <v>64.352593887510864</v>
      </c>
    </row>
    <row r="125" spans="1:27" s="37" customFormat="1" ht="67.5" x14ac:dyDescent="0.3">
      <c r="A125" s="88"/>
      <c r="B125" s="38" t="s">
        <v>150</v>
      </c>
      <c r="C125" s="36"/>
      <c r="D125" s="109">
        <f>D113</f>
        <v>0</v>
      </c>
      <c r="E125" s="109">
        <f>E113</f>
        <v>0</v>
      </c>
      <c r="F125" s="109">
        <f t="shared" si="123"/>
        <v>0</v>
      </c>
      <c r="G125" s="109">
        <f t="shared" ref="G125:R125" si="177">G113</f>
        <v>0</v>
      </c>
      <c r="H125" s="109">
        <f t="shared" si="177"/>
        <v>0</v>
      </c>
      <c r="I125" s="109">
        <f t="shared" si="177"/>
        <v>0</v>
      </c>
      <c r="J125" s="109">
        <f t="shared" si="177"/>
        <v>0</v>
      </c>
      <c r="K125" s="109">
        <f t="shared" si="177"/>
        <v>0</v>
      </c>
      <c r="L125" s="109">
        <f t="shared" si="177"/>
        <v>0</v>
      </c>
      <c r="M125" s="109">
        <f t="shared" si="177"/>
        <v>0</v>
      </c>
      <c r="N125" s="109">
        <f t="shared" si="177"/>
        <v>0</v>
      </c>
      <c r="O125" s="109">
        <f t="shared" si="177"/>
        <v>0</v>
      </c>
      <c r="P125" s="109">
        <f t="shared" si="177"/>
        <v>0</v>
      </c>
      <c r="Q125" s="109">
        <f t="shared" si="177"/>
        <v>0</v>
      </c>
      <c r="R125" s="109">
        <f t="shared" si="177"/>
        <v>0</v>
      </c>
      <c r="S125" s="109">
        <f t="shared" si="165"/>
        <v>0</v>
      </c>
      <c r="T125" s="100"/>
      <c r="U125" s="109">
        <f>U113</f>
        <v>0</v>
      </c>
      <c r="V125" s="109">
        <f t="shared" si="166"/>
        <v>0</v>
      </c>
      <c r="W125" s="100"/>
      <c r="X125" s="100"/>
      <c r="Y125" s="109">
        <f>Y113</f>
        <v>42405.023999999998</v>
      </c>
      <c r="Z125" s="53">
        <f t="shared" si="167"/>
        <v>-42405.023999999998</v>
      </c>
      <c r="AA125" s="54"/>
    </row>
    <row r="126" spans="1:27" s="138" customFormat="1" ht="46.5" x14ac:dyDescent="0.3">
      <c r="A126" s="86"/>
      <c r="B126" s="81" t="s">
        <v>116</v>
      </c>
      <c r="C126" s="85"/>
      <c r="D126" s="117">
        <f>D117+D119</f>
        <v>7038651.0019999985</v>
      </c>
      <c r="E126" s="117">
        <f>E117+E119</f>
        <v>8377627.5109999999</v>
      </c>
      <c r="F126" s="117">
        <f t="shared" si="123"/>
        <v>7733793.727</v>
      </c>
      <c r="G126" s="117">
        <f t="shared" ref="G126:R126" si="178">G117+G119</f>
        <v>606430.53099999996</v>
      </c>
      <c r="H126" s="117">
        <f t="shared" si="178"/>
        <v>649320.17000000016</v>
      </c>
      <c r="I126" s="117">
        <f t="shared" si="178"/>
        <v>566316.45500000007</v>
      </c>
      <c r="J126" s="117">
        <f t="shared" si="178"/>
        <v>718461.3899999999</v>
      </c>
      <c r="K126" s="117">
        <f t="shared" si="178"/>
        <v>681058.67200000002</v>
      </c>
      <c r="L126" s="117">
        <f t="shared" si="178"/>
        <v>852169.16899999999</v>
      </c>
      <c r="M126" s="117">
        <f t="shared" si="178"/>
        <v>713811.99700000009</v>
      </c>
      <c r="N126" s="117">
        <f t="shared" si="178"/>
        <v>702254.47899999982</v>
      </c>
      <c r="O126" s="117">
        <f t="shared" si="178"/>
        <v>731223.53399999999</v>
      </c>
      <c r="P126" s="117">
        <f t="shared" si="178"/>
        <v>766413.30199999991</v>
      </c>
      <c r="Q126" s="117">
        <f t="shared" si="178"/>
        <v>746334.0279999997</v>
      </c>
      <c r="R126" s="117">
        <f t="shared" si="178"/>
        <v>7378234.888166667</v>
      </c>
      <c r="S126" s="117">
        <f t="shared" si="165"/>
        <v>355558.83883333299</v>
      </c>
      <c r="T126" s="106">
        <f>F126/R126*100</f>
        <v>104.81902303494817</v>
      </c>
      <c r="U126" s="117">
        <f>U117+U119</f>
        <v>7501896.2700833324</v>
      </c>
      <c r="V126" s="117">
        <f t="shared" si="166"/>
        <v>231897.45691666752</v>
      </c>
      <c r="W126" s="106">
        <f>F126/U126*100</f>
        <v>103.0911845294562</v>
      </c>
      <c r="X126" s="106">
        <f>F126/E126*100</f>
        <v>92.314843514412246</v>
      </c>
      <c r="Y126" s="117">
        <f>Y117+Y119</f>
        <v>6682803.7919999976</v>
      </c>
      <c r="Z126" s="83">
        <f t="shared" si="167"/>
        <v>1050989.9350000024</v>
      </c>
      <c r="AA126" s="84">
        <f>F126/Y126*100</f>
        <v>115.72678126893604</v>
      </c>
    </row>
    <row r="127" spans="1:27" s="12" customFormat="1" ht="144.75" customHeight="1" x14ac:dyDescent="0.4">
      <c r="A127" s="28"/>
      <c r="B127" s="119" t="s">
        <v>211</v>
      </c>
      <c r="C127" s="119"/>
      <c r="D127" s="119"/>
      <c r="E127" s="19"/>
      <c r="F127" s="19" t="s">
        <v>212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55"/>
      <c r="AA127" s="56"/>
    </row>
    <row r="128" spans="1:27" s="6" customFormat="1" ht="18" customHeight="1" x14ac:dyDescent="0.45">
      <c r="A128" s="5"/>
      <c r="B128" s="24" t="s">
        <v>49</v>
      </c>
      <c r="C128" s="16"/>
      <c r="D128" s="16"/>
      <c r="E128" s="16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57"/>
      <c r="AA128" s="58"/>
    </row>
    <row r="129" spans="2:27" ht="18.75" x14ac:dyDescent="0.3">
      <c r="B129" s="3"/>
      <c r="C129" s="2"/>
      <c r="D129" s="2"/>
      <c r="E129" s="2"/>
      <c r="S129" s="131"/>
      <c r="T129" s="131"/>
      <c r="U129" s="107" t="e">
        <f>#REF!-U115</f>
        <v>#REF!</v>
      </c>
    </row>
    <row r="130" spans="2:27" s="17" customFormat="1" ht="18.75" x14ac:dyDescent="0.3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2"/>
    </row>
    <row r="131" spans="2:27" s="17" customFormat="1" ht="18.75" x14ac:dyDescent="0.3">
      <c r="B131" s="3"/>
      <c r="C131" s="2"/>
      <c r="D131" s="2"/>
      <c r="E131" s="70"/>
      <c r="F131" s="7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70"/>
      <c r="Z131" s="1"/>
      <c r="AA131" s="2"/>
    </row>
    <row r="132" spans="2:27" s="17" customFormat="1" ht="18.75" x14ac:dyDescent="0.3">
      <c r="B132" s="3"/>
      <c r="C132" s="2"/>
      <c r="D132" s="140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2"/>
    </row>
    <row r="133" spans="2:27" s="17" customFormat="1" ht="18.75" x14ac:dyDescent="0.3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2"/>
    </row>
    <row r="134" spans="2:27" s="17" customFormat="1" ht="22.5" x14ac:dyDescent="0.3">
      <c r="B134" s="3"/>
      <c r="C134" s="2"/>
      <c r="D134" s="78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2"/>
    </row>
    <row r="135" spans="2:27" s="17" customFormat="1" ht="18.75" x14ac:dyDescent="0.3">
      <c r="B135" s="3"/>
      <c r="C135" s="2"/>
      <c r="D135" s="2"/>
      <c r="E135" s="2"/>
      <c r="F135" s="7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70"/>
      <c r="Z135" s="1"/>
      <c r="AA135" s="2"/>
    </row>
    <row r="136" spans="2:27" s="17" customFormat="1" ht="18.75" x14ac:dyDescent="0.3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2"/>
    </row>
    <row r="137" spans="2:27" s="17" customFormat="1" ht="18.75" x14ac:dyDescent="0.3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2"/>
    </row>
    <row r="138" spans="2:27" s="17" customFormat="1" ht="18.75" x14ac:dyDescent="0.3">
      <c r="B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2"/>
    </row>
    <row r="139" spans="2:27" s="17" customFormat="1" ht="18.75" x14ac:dyDescent="0.3">
      <c r="B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2"/>
    </row>
  </sheetData>
  <mergeCells count="34">
    <mergeCell ref="A1:AA1"/>
    <mergeCell ref="A116:AA116"/>
    <mergeCell ref="A91:AA91"/>
    <mergeCell ref="A6:AA6"/>
    <mergeCell ref="M3:M4"/>
    <mergeCell ref="N3:N4"/>
    <mergeCell ref="O3:O4"/>
    <mergeCell ref="AA3:AA4"/>
    <mergeCell ref="T3:T4"/>
    <mergeCell ref="U3:U4"/>
    <mergeCell ref="V3:V4"/>
    <mergeCell ref="W3:W4"/>
    <mergeCell ref="X3:X4"/>
    <mergeCell ref="Y3:Y4"/>
    <mergeCell ref="Z3:Z4"/>
    <mergeCell ref="D3:D4"/>
    <mergeCell ref="S3:S4"/>
    <mergeCell ref="H3:H4"/>
    <mergeCell ref="E3:E4"/>
    <mergeCell ref="Q3:Q4"/>
    <mergeCell ref="F3:F4"/>
    <mergeCell ref="G3:G4"/>
    <mergeCell ref="R3:R4"/>
    <mergeCell ref="I3:I4"/>
    <mergeCell ref="J3:J4"/>
    <mergeCell ref="K3:K4"/>
    <mergeCell ref="L3:L4"/>
    <mergeCell ref="P3:P4"/>
    <mergeCell ref="C15:C17"/>
    <mergeCell ref="C23:C25"/>
    <mergeCell ref="A51:C51"/>
    <mergeCell ref="A3:A4"/>
    <mergeCell ref="B3:B4"/>
    <mergeCell ref="C3:C4"/>
  </mergeCells>
  <printOptions horizontalCentered="1"/>
  <pageMargins left="0.39370078740157483" right="0" top="0" bottom="0" header="0.23622047244094491" footer="0.11811023622047245"/>
  <pageSetup paperSize="8" scale="61" fitToHeight="6" orientation="landscape" horizontalDpi="300" verticalDpi="300" r:id="rId1"/>
  <headerFooter alignWithMargins="0"/>
  <rowBreaks count="2" manualBreakCount="2">
    <brk id="72" max="26" man="1"/>
    <brk id="104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2025-12-15T09:40:00Z</cp:lastPrinted>
  <dcterms:created xsi:type="dcterms:W3CDTF">1996-10-08T23:32:33Z</dcterms:created>
  <dcterms:modified xsi:type="dcterms:W3CDTF">2025-12-15T11:47:07Z</dcterms:modified>
</cp:coreProperties>
</file>